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AF\Desktop\2022\Página CREDOMEX\Conac\2022\2° Trimestre\"/>
    </mc:Choice>
  </mc:AlternateContent>
  <xr:revisionPtr revIDLastSave="0" documentId="8_{FE9E1756-C716-469E-8A67-57EE4BBA0114}" xr6:coauthVersionLast="47" xr6:coauthVersionMax="47" xr10:uidLastSave="{00000000-0000-0000-0000-000000000000}"/>
  <workbookProtection workbookPassword="CC69" lockStructure="1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6" l="1"/>
  <c r="E11" i="9"/>
  <c r="F27" i="8"/>
  <c r="E20" i="6"/>
  <c r="E38" i="6"/>
  <c r="E28" i="6"/>
  <c r="E16" i="6"/>
  <c r="E14" i="6"/>
  <c r="E12" i="6"/>
  <c r="H14" i="5"/>
  <c r="E17" i="2"/>
  <c r="H17" i="2" s="1"/>
  <c r="F26" i="6"/>
  <c r="B6" i="6"/>
  <c r="I16" i="5"/>
  <c r="C54" i="1"/>
  <c r="D54" i="1"/>
  <c r="F50" i="6"/>
  <c r="G35" i="5"/>
  <c r="F9" i="4"/>
  <c r="F51" i="4"/>
  <c r="E51" i="4"/>
  <c r="F52" i="4"/>
  <c r="B6" i="7" l="1"/>
  <c r="J35" i="5"/>
  <c r="F18" i="4"/>
  <c r="F14" i="4"/>
  <c r="F22" i="4" s="1"/>
  <c r="F56" i="4"/>
  <c r="E9" i="4"/>
  <c r="F58" i="4" l="1"/>
  <c r="F60" i="4" s="1"/>
  <c r="F61" i="4" s="1"/>
  <c r="E56" i="4"/>
  <c r="F23" i="4" l="1"/>
  <c r="F24" i="4" s="1"/>
  <c r="G58" i="4"/>
  <c r="F12" i="6"/>
  <c r="I12" i="6" s="1"/>
  <c r="B4" i="2"/>
  <c r="H61" i="6" l="1"/>
  <c r="H51" i="6"/>
  <c r="I50" i="6"/>
  <c r="G29" i="6"/>
  <c r="G15" i="4"/>
  <c r="G19" i="4"/>
  <c r="D9" i="1" l="1"/>
  <c r="B6" i="8" l="1"/>
  <c r="B5" i="9" s="1"/>
  <c r="B4" i="3" l="1"/>
  <c r="I15" i="5" l="1"/>
  <c r="G69" i="1" l="1"/>
  <c r="D29" i="6" l="1"/>
  <c r="D19" i="6"/>
  <c r="G12" i="4"/>
  <c r="I40" i="5" l="1"/>
  <c r="I35" i="5"/>
  <c r="G10" i="4" l="1"/>
  <c r="G51" i="4" s="1"/>
  <c r="D17" i="1" l="1"/>
  <c r="H37" i="6" l="1"/>
  <c r="H31" i="6"/>
  <c r="H29" i="6" s="1"/>
  <c r="H27" i="6"/>
  <c r="H26" i="6"/>
  <c r="I26" i="6" s="1"/>
  <c r="H22" i="6"/>
  <c r="H18" i="6"/>
  <c r="H17" i="6"/>
  <c r="F33" i="6"/>
  <c r="I33" i="6" s="1"/>
  <c r="G9" i="1" l="1"/>
  <c r="I14" i="5" l="1"/>
  <c r="D61" i="1" l="1"/>
  <c r="G56" i="4" l="1"/>
  <c r="G60" i="4" s="1"/>
  <c r="G54" i="4"/>
  <c r="G18" i="4"/>
  <c r="E18" i="4"/>
  <c r="G11" i="4"/>
  <c r="D13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E29" i="6"/>
  <c r="F80" i="1" l="1"/>
  <c r="I68" i="5" l="1"/>
  <c r="H29" i="5"/>
  <c r="H17" i="5"/>
  <c r="G14" i="5"/>
  <c r="J14" i="5" s="1"/>
  <c r="G14" i="4"/>
  <c r="G9" i="4"/>
  <c r="G61" i="4" l="1"/>
  <c r="G22" i="4"/>
  <c r="G23" i="4" s="1"/>
  <c r="G24" i="4" s="1"/>
  <c r="C61" i="1"/>
  <c r="J21" i="9" l="1"/>
  <c r="H11" i="6"/>
  <c r="I11" i="9" l="1"/>
  <c r="H36" i="5"/>
  <c r="H42" i="5" s="1"/>
  <c r="C17" i="1" l="1"/>
  <c r="G76" i="1"/>
  <c r="G42" i="1"/>
  <c r="G38" i="1"/>
  <c r="G31" i="1"/>
  <c r="G27" i="1"/>
  <c r="G23" i="1"/>
  <c r="D41" i="1"/>
  <c r="D38" i="1"/>
  <c r="D31" i="1"/>
  <c r="D25" i="1"/>
  <c r="E15" i="11" l="1"/>
  <c r="F15" i="11" s="1"/>
  <c r="G15" i="11" s="1"/>
  <c r="H15" i="11" s="1"/>
  <c r="I15" i="11" s="1"/>
  <c r="E16" i="11"/>
  <c r="F16" i="11" s="1"/>
  <c r="G16" i="11" s="1"/>
  <c r="H16" i="11" s="1"/>
  <c r="I16" i="11" s="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H59" i="8"/>
  <c r="I42" i="8"/>
  <c r="H42" i="8"/>
  <c r="I31" i="8"/>
  <c r="H31" i="8"/>
  <c r="I12" i="8"/>
  <c r="H12" i="8"/>
  <c r="I48" i="8" l="1"/>
  <c r="H48" i="8"/>
  <c r="F25" i="7"/>
  <c r="G25" i="7" s="1"/>
  <c r="H25" i="7" s="1"/>
  <c r="F26" i="7"/>
  <c r="G26" i="7" s="1"/>
  <c r="H26" i="7" s="1"/>
  <c r="F27" i="7"/>
  <c r="G27" i="7" s="1"/>
  <c r="H27" i="7" s="1"/>
  <c r="F28" i="7"/>
  <c r="G28" i="7" s="1"/>
  <c r="H28" i="7" s="1"/>
  <c r="F29" i="7"/>
  <c r="G29" i="7" s="1"/>
  <c r="H29" i="7" s="1"/>
  <c r="F30" i="7"/>
  <c r="G30" i="7" s="1"/>
  <c r="H30" i="7" s="1"/>
  <c r="F31" i="7"/>
  <c r="G31" i="7" s="1"/>
  <c r="H31" i="7" s="1"/>
  <c r="F24" i="7"/>
  <c r="G24" i="7" s="1"/>
  <c r="H24" i="7" s="1"/>
  <c r="H22" i="7" s="1"/>
  <c r="G22" i="7" l="1"/>
  <c r="E22" i="7"/>
  <c r="H88" i="6"/>
  <c r="G88" i="6"/>
  <c r="G11" i="6"/>
  <c r="H11" i="9" s="1"/>
  <c r="D88" i="6"/>
  <c r="E11" i="6"/>
  <c r="F11" i="9" s="1"/>
  <c r="G11" i="9" s="1"/>
  <c r="J11" i="9" s="1"/>
  <c r="H76" i="6"/>
  <c r="H72" i="6"/>
  <c r="H63" i="6"/>
  <c r="H59" i="6"/>
  <c r="H49" i="6"/>
  <c r="H3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J58" i="5" s="1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I55" i="5"/>
  <c r="H55" i="5"/>
  <c r="I46" i="5"/>
  <c r="H46" i="5"/>
  <c r="I36" i="5"/>
  <c r="I17" i="5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H10" i="6" l="1"/>
  <c r="I42" i="5"/>
  <c r="I10" i="9"/>
  <c r="H10" i="9"/>
  <c r="E10" i="6"/>
  <c r="F66" i="5"/>
  <c r="G55" i="5"/>
  <c r="G10" i="6"/>
  <c r="I66" i="5"/>
  <c r="H66" i="5"/>
  <c r="E87" i="6"/>
  <c r="H87" i="6"/>
  <c r="G87" i="6"/>
  <c r="J74" i="5"/>
  <c r="F42" i="5"/>
  <c r="G13" i="7" l="1"/>
  <c r="G11" i="7" s="1"/>
  <c r="G33" i="7" s="1"/>
  <c r="G162" i="6"/>
  <c r="E13" i="7"/>
  <c r="E11" i="7" s="1"/>
  <c r="E33" i="7" s="1"/>
  <c r="H13" i="7"/>
  <c r="H11" i="7" s="1"/>
  <c r="H33" i="7" s="1"/>
  <c r="H162" i="6"/>
  <c r="H22" i="8"/>
  <c r="H11" i="8" s="1"/>
  <c r="I22" i="8"/>
  <c r="I11" i="8" s="1"/>
  <c r="I85" i="8" s="1"/>
  <c r="E162" i="6"/>
  <c r="C9" i="1"/>
  <c r="C47" i="1" s="1"/>
  <c r="C63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J82" i="8" s="1"/>
  <c r="G83" i="8"/>
  <c r="J83" i="8" s="1"/>
  <c r="F79" i="8"/>
  <c r="F68" i="8"/>
  <c r="F59" i="8"/>
  <c r="G59" i="8" s="1"/>
  <c r="J59" i="8" s="1"/>
  <c r="F49" i="8"/>
  <c r="F42" i="8"/>
  <c r="F31" i="8"/>
  <c r="F22" i="8"/>
  <c r="F12" i="8"/>
  <c r="E79" i="8"/>
  <c r="E68" i="8"/>
  <c r="E59" i="8"/>
  <c r="E49" i="8"/>
  <c r="E42" i="8"/>
  <c r="E31" i="8"/>
  <c r="E12" i="8"/>
  <c r="I24" i="7"/>
  <c r="I25" i="7"/>
  <c r="I26" i="7"/>
  <c r="I27" i="7"/>
  <c r="I28" i="7"/>
  <c r="I29" i="7"/>
  <c r="I30" i="7"/>
  <c r="I31" i="7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7" i="6"/>
  <c r="I27" i="6" s="1"/>
  <c r="F28" i="6"/>
  <c r="I28" i="6" s="1"/>
  <c r="F30" i="6"/>
  <c r="I30" i="6" s="1"/>
  <c r="F31" i="6"/>
  <c r="I31" i="6" s="1"/>
  <c r="F32" i="6"/>
  <c r="I32" i="6" s="1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D39" i="6"/>
  <c r="F39" i="6" s="1"/>
  <c r="I39" i="6" s="1"/>
  <c r="F29" i="6"/>
  <c r="I29" i="6" s="1"/>
  <c r="F19" i="6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29" i="5"/>
  <c r="E17" i="5"/>
  <c r="E42" i="5" s="1"/>
  <c r="G42" i="5" s="1"/>
  <c r="E67" i="4"/>
  <c r="G67" i="4"/>
  <c r="G75" i="4" s="1"/>
  <c r="G76" i="4" s="1"/>
  <c r="F67" i="4"/>
  <c r="F75" i="4" s="1"/>
  <c r="F76" i="4" s="1"/>
  <c r="E52" i="4"/>
  <c r="E60" i="4" s="1"/>
  <c r="E61" i="4" s="1"/>
  <c r="G42" i="4"/>
  <c r="F42" i="4"/>
  <c r="E42" i="4"/>
  <c r="G38" i="4"/>
  <c r="F38" i="4"/>
  <c r="E38" i="4"/>
  <c r="F29" i="4"/>
  <c r="G29" i="4"/>
  <c r="G33" i="4" s="1"/>
  <c r="E29" i="4"/>
  <c r="F33" i="4"/>
  <c r="I14" i="3"/>
  <c r="H14" i="3"/>
  <c r="F14" i="3"/>
  <c r="L14" i="3" s="1"/>
  <c r="I8" i="3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D8" i="2" s="1"/>
  <c r="D19" i="2" s="1"/>
  <c r="E13" i="2"/>
  <c r="F13" i="2"/>
  <c r="G13" i="2"/>
  <c r="G8" i="2" s="1"/>
  <c r="G19" i="2" s="1"/>
  <c r="E9" i="2"/>
  <c r="F9" i="2"/>
  <c r="G64" i="1"/>
  <c r="G80" i="1" s="1"/>
  <c r="G58" i="1"/>
  <c r="F9" i="1"/>
  <c r="D47" i="1"/>
  <c r="F11" i="8" l="1"/>
  <c r="G31" i="8"/>
  <c r="J31" i="8" s="1"/>
  <c r="G42" i="8"/>
  <c r="J42" i="8" s="1"/>
  <c r="G49" i="8"/>
  <c r="J49" i="8" s="1"/>
  <c r="I20" i="3"/>
  <c r="F49" i="6"/>
  <c r="I49" i="6" s="1"/>
  <c r="D10" i="6"/>
  <c r="E22" i="4"/>
  <c r="E23" i="4" s="1"/>
  <c r="E24" i="4" s="1"/>
  <c r="E33" i="4" s="1"/>
  <c r="G46" i="5"/>
  <c r="J46" i="5" s="1"/>
  <c r="E66" i="5"/>
  <c r="G66" i="5" s="1"/>
  <c r="J66" i="5" s="1"/>
  <c r="G46" i="4"/>
  <c r="I31" i="12"/>
  <c r="G29" i="11"/>
  <c r="G79" i="8"/>
  <c r="J79" i="8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F153" i="6"/>
  <c r="I153" i="6" s="1"/>
  <c r="D87" i="6"/>
  <c r="G38" i="5"/>
  <c r="G60" i="5"/>
  <c r="J60" i="5" s="1"/>
  <c r="F10" i="9"/>
  <c r="G12" i="8"/>
  <c r="J12" i="8" s="1"/>
  <c r="F48" i="8"/>
  <c r="G29" i="5"/>
  <c r="J29" i="5" s="1"/>
  <c r="H21" i="2"/>
  <c r="H9" i="2"/>
  <c r="E27" i="8" l="1"/>
  <c r="D162" i="6"/>
  <c r="H8" i="2"/>
  <c r="H19" i="2" s="1"/>
  <c r="D13" i="7"/>
  <c r="J42" i="5"/>
  <c r="F10" i="6"/>
  <c r="I10" i="6" s="1"/>
  <c r="F162" i="6"/>
  <c r="I162" i="6" s="1"/>
  <c r="H22" i="9"/>
  <c r="J22" i="9" s="1"/>
  <c r="H33" i="9"/>
  <c r="H30" i="11"/>
  <c r="F30" i="11"/>
  <c r="I30" i="11"/>
  <c r="E30" i="11"/>
  <c r="G30" i="11"/>
  <c r="F33" i="9"/>
  <c r="G10" i="9"/>
  <c r="G48" i="8"/>
  <c r="J48" i="8" s="1"/>
  <c r="F85" i="8"/>
  <c r="F87" i="6"/>
  <c r="I87" i="6" s="1"/>
  <c r="H71" i="5" l="1"/>
  <c r="E22" i="8"/>
  <c r="G27" i="8"/>
  <c r="J27" i="8" s="1"/>
  <c r="D11" i="7"/>
  <c r="D33" i="7" s="1"/>
  <c r="F33" i="7" s="1"/>
  <c r="I33" i="7" s="1"/>
  <c r="F13" i="7"/>
  <c r="I13" i="7" s="1"/>
  <c r="J38" i="5"/>
  <c r="I22" i="9"/>
  <c r="I33" i="9"/>
  <c r="H85" i="8"/>
  <c r="J10" i="9"/>
  <c r="G33" i="9"/>
  <c r="I71" i="5"/>
  <c r="E11" i="8" l="1"/>
  <c r="G22" i="8"/>
  <c r="J22" i="8" s="1"/>
  <c r="F11" i="7"/>
  <c r="I11" i="7" s="1"/>
  <c r="J33" i="9"/>
  <c r="G11" i="8" l="1"/>
  <c r="J11" i="8" s="1"/>
  <c r="E85" i="8"/>
  <c r="G85" i="8" s="1"/>
  <c r="J85" i="8" s="1"/>
  <c r="L20" i="3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<sst xmlns="http://schemas.openxmlformats.org/spreadsheetml/2006/main" count="1076" uniqueCount="689">
  <si>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</si>
  <si>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</si>
  <si>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</si>
  <si>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</si>
  <si>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</si>
  <si>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</si>
  <si>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</si>
  <si>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</si>
  <si>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</si>
  <si>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</si>
  <si>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</si>
  <si>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</si>
  <si>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</si>
  <si>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</si>
  <si>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</si>
  <si>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</si>
  <si>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</si>
  <si>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</si>
  <si>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</si>
  <si>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</si>
  <si>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</si>
  <si>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</si>
  <si>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</si>
  <si>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</si>
  <si>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</si>
  <si>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</si>
  <si>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</si>
  <si>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</si>
  <si>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</si>
  <si>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</si>
  <si>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</si>
  <si>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</si>
  <si>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</si>
  <si>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</si>
  <si>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</si>
  <si>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</si>
  <si>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</si>
  <si>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</si>
  <si>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</si>
  <si>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</si>
  <si>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</si>
  <si>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</si>
  <si>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</si>
  <si>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</si>
  <si>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</si>
  <si>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</si>
  <si>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</si>
  <si>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</si>
  <si>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</si>
  <si>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</si>
  <si>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</si>
  <si>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</si>
  <si>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</si>
  <si>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</si>
  <si>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</si>
  <si>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</si>
  <si>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</si>
  <si>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</si>
  <si>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</si>
  <si>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</si>
  <si>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</si>
  <si>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</si>
  <si>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</si>
  <si>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</si>
  <si>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</si>
  <si>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</si>
  <si>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</si>
  <si>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</si>
  <si>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</si>
  <si>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</si>
  <si>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</si>
  <si>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</si>
  <si>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</si>
  <si>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</si>
  <si>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</si>
  <si>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</si>
  <si>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</si>
  <si>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</si>
  <si>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</si>
  <si>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</si>
  <si>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</si>
  <si>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</si>
  <si>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</si>
  <si>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</si>
  <si>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</si>
  <si>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</si>
  <si>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</si>
  <si>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</si>
  <si>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</si>
  <si>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</si>
  <si>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</si>
  <si>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</si>
  <si>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</si>
  <si>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</si>
  <si>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</si>
  <si>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</si>
  <si>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</si>
  <si>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</si>
  <si>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</si>
  <si>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</si>
  <si>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</si>
  <si>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</si>
  <si>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</si>
  <si>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</si>
  <si>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</si>
  <si>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</si>
  <si>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</si>
  <si>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</si>
  <si>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</si>
  <si>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</si>
  <si>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</si>
  <si>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</si>
  <si>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</si>
  <si>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</si>
  <si>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</si>
  <si>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</si>
  <si>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</si>
  <si>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</si>
  <si>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</si>
  <si>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</si>
  <si>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</si>
  <si>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</si>
  <si>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</si>
  <si>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</si>
  <si>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</si>
  <si>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</si>
  <si>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</si>
  <si>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</si>
  <si>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</si>
  <si>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</si>
  <si>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</si>
  <si>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</si>
  <si>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</si>
  <si>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</si>
  <si>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</si>
  <si>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</si>
  <si>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</si>
  <si>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</si>
  <si>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</si>
  <si>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</si>
  <si>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</si>
  <si>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</si>
  <si>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</si>
  <si>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</si>
  <si>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</si>
  <si>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</si>
  <si>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</si>
  <si>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</si>
  <si>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</si>
  <si>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</si>
  <si>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</si>
  <si>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</si>
  <si>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</si>
  <si>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</si>
  <si>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</si>
  <si>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</si>
  <si>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</si>
  <si>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</si>
  <si>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</si>
  <si>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</si>
  <si>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</si>
  <si>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</si>
  <si>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</si>
  <si>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</si>
  <si>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</si>
  <si>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</si>
  <si>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</si>
  <si>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</si>
  <si>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</si>
  <si>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</si>
  <si>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</si>
  <si>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</si>
  <si>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</si>
  <si>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</si>
  <si>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</si>
  <si>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</si>
  <si>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</si>
  <si>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</si>
  <si>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</si>
  <si>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</si>
  <si>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</si>
  <si>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</si>
  <si>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</si>
  <si>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</si>
  <si>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</si>
  <si>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</si>
  <si>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</si>
  <si>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</si>
  <si>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</si>
  <si>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</si>
  <si>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</si>
  <si>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</si>
  <si>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</si>
  <si>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</si>
  <si>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</si>
  <si>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</si>
  <si>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</si>
  <si>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</si>
  <si>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</si>
  <si>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</si>
  <si>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</si>
  <si>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</si>
  <si>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</si>
  <si>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</si>
  <si>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</si>
  <si>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</si>
  <si>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</si>
  <si>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</si>
  <si>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</si>
  <si>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</si>
  <si>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</si>
  <si>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</si>
  <si>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</si>
  <si>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</si>
  <si>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</si>
  <si>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</si>
  <si>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</si>
  <si>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</si>
  <si>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</si>
  <si>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</si>
  <si>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</si>
  <si>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</si>
  <si>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</si>
  <si>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</si>
  <si>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</si>
  <si>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</si>
  <si>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</si>
  <si>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</si>
  <si>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</si>
  <si>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</si>
  <si>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</si>
  <si>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</si>
  <si>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</si>
  <si>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</si>
  <si>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</si>
  <si>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</si>
  <si>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</si>
  <si>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</si>
  <si>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</si>
  <si>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</si>
  <si>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</si>
  <si>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</si>
  <si>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</si>
  <si>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</si>
  <si>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</si>
  <si>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</si>
  <si>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</si>
  <si>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</si>
  <si>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</si>
  <si>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</si>
  <si>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</si>
  <si>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</si>
  <si>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</si>
  <si>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</si>
  <si>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</si>
  <si>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</si>
  <si>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</si>
  <si>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</si>
  <si>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</si>
  <si>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</si>
  <si>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</si>
  <si>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</si>
  <si>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</si>
  <si>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</si>
  <si>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</si>
  <si>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</si>
  <si>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</si>
  <si>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</si>
  <si>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</si>
  <si>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</si>
  <si>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</si>
  <si>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</si>
  <si>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</si>
  <si>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</si>
  <si>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</si>
  <si>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</si>
  <si>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</si>
  <si>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</si>
  <si>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</si>
  <si>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</si>
  <si>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</si>
  <si>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</si>
  <si>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</si>
  <si>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</si>
  <si>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</si>
  <si>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</si>
  <si>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</si>
  <si>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</si>
  <si>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</si>
  <si>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</si>
  <si>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</si>
  <si>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</si>
  <si>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</si>
  <si>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</si>
  <si>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</si>
  <si>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</si>
  <si>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</si>
  <si>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</si>
  <si>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</si>
  <si>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</si>
  <si>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</si>
  <si>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</si>
  <si>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</si>
  <si>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</si>
  <si>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</si>
  <si>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</si>
  <si>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</si>
  <si>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</si>
  <si>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</si>
  <si>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</si>
  <si>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</si>
  <si>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</si>
  <si>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</si>
  <si>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</si>
  <si>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</si>
  <si>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</si>
  <si>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</si>
  <si>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</si>
  <si>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</si>
  <si>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</si>
  <si>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</si>
  <si>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</si>
  <si>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</si>
  <si>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</si>
  <si>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</si>
  <si>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</si>
  <si>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</si>
  <si>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</si>
  <si>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</si>
  <si>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</si>
  <si>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</si>
  <si>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</si>
  <si>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</si>
  <si>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</si>
  <si>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</si>
  <si>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</si>
  <si>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</si>
  <si>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</si>
  <si>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</si>
  <si>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</si>
  <si>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</si>
  <si>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</si>
  <si>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</si>
  <si>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</si>
  <si>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</si>
  <si>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</si>
  <si>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</si>
  <si>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</si>
  <si>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</si>
  <si>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</si>
  <si>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</si>
  <si>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</si>
  <si>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</si>
  <si>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</si>
  <si>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</si>
  <si>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</si>
  <si>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</si>
  <si>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</si>
  <si>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</si>
  <si>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</si>
  <si>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</si>
  <si>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</si>
  <si>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</si>
  <si>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</si>
  <si>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</si>
  <si>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</si>
  <si>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</si>
  <si>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</si>
  <si>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</si>
  <si>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</si>
  <si>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</si>
  <si>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</si>
  <si>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</si>
  <si>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</si>
  <si>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</si>
  <si>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</si>
  <si>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</si>
  <si>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</si>
  <si>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</si>
  <si>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</si>
  <si>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</si>
  <si>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</si>
  <si>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</si>
  <si>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</si>
  <si>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</si>
  <si>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</si>
  <si>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</si>
  <si>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</si>
  <si>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</si>
  <si>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</si>
  <si>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</si>
  <si>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</si>
  <si>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</si>
  <si>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</si>
  <si>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</si>
  <si>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</si>
  <si>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</si>
  <si>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</si>
  <si>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</si>
  <si>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</si>
  <si>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</si>
  <si>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</si>
  <si>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</si>
  <si>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</si>
  <si>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</si>
  <si>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</si>
  <si>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</si>
  <si>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</si>
  <si>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</si>
  <si>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</si>
  <si>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</si>
  <si>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</si>
  <si>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</si>
  <si>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</si>
  <si>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</si>
  <si>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</si>
  <si>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</si>
  <si>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</si>
  <si>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</si>
  <si>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</si>
  <si>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</si>
  <si>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</si>
  <si>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</si>
  <si>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</si>
  <si>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</si>
  <si>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</si>
  <si>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</si>
  <si>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</si>
  <si>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</si>
  <si>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</si>
  <si>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</si>
  <si>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</si>
  <si>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</si>
  <si>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</si>
  <si>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</si>
  <si>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</si>
  <si>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</si>
  <si>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</si>
  <si>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</si>
  <si>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</si>
  <si>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</si>
  <si>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</si>
  <si>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</si>
  <si>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</si>
  <si>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</si>
  <si>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</si>
  <si>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</si>
  <si>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</si>
  <si>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</si>
  <si>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</si>
  <si>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</si>
  <si>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</si>
  <si>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</si>
  <si>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</si>
  <si>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</si>
  <si>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</si>
  <si>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</si>
  <si>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</si>
  <si>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</si>
  <si>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</si>
  <si>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</si>
  <si>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</si>
  <si>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</si>
  <si>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</si>
  <si>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</si>
  <si>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</si>
  <si>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</si>
  <si>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</si>
  <si>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</si>
  <si>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</si>
  <si>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</si>
  <si>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</si>
  <si>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</si>
  <si>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</si>
  <si>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</si>
  <si>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</si>
  <si>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</si>
  <si>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</si>
  <si>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</si>
  <si>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</si>
  <si>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</si>
  <si>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</si>
  <si>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</si>
  <si>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</si>
  <si>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</si>
  <si>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</si>
  <si>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</si>
  <si>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</si>
  <si>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</si>
  <si>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</si>
  <si>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</si>
  <si>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</si>
  <si>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</si>
  <si>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</si>
  <si>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</si>
  <si>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</si>
  <si>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</si>
  <si>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</si>
  <si>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</si>
  <si>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</si>
  <si>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</si>
  <si>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</si>
  <si>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</si>
  <si>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</si>
  <si>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</si>
  <si>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</si>
  <si>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</si>
  <si>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</si>
  <si>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</si>
  <si>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</si>
  <si>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</si>
  <si>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</si>
  <si>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</si>
  <si>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</si>
  <si>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</si>
  <si>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</si>
  <si>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</si>
  <si>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</si>
  <si>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</si>
  <si>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</si>
  <si>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</si>
  <si>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</si>
  <si>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</si>
  <si>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</si>
  <si>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</si>
  <si>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</si>
  <si>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</si>
  <si>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</si>
  <si>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</si>
  <si>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</si>
  <si>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</si>
  <si>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</si>
  <si>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</si>
  <si>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</si>
  <si>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</si>
  <si>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</si>
  <si>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</si>
  <si>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</si>
  <si>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</si>
  <si>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</si>
  <si>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</si>
  <si>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</si>
  <si>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</si>
  <si>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</si>
  <si>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</si>
  <si>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</si>
  <si>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</si>
  <si>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</si>
  <si>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</si>
  <si>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</si>
  <si>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</si>
  <si>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</si>
  <si>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</si>
  <si>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</si>
  <si>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</si>
  <si>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</si>
  <si>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</si>
  <si>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</si>
  <si>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</si>
  <si>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</si>
  <si>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</si>
  <si>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</si>
  <si>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</si>
  <si>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</si>
  <si>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</si>
  <si>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</si>
  <si>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</si>
  <si>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</si>
  <si>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</si>
  <si>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</si>
  <si>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</si>
  <si>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</si>
  <si>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</si>
  <si>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</si>
  <si>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</si>
  <si>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</si>
  <si>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</si>
  <si>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</si>
  <si>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</si>
  <si>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</si>
  <si>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</si>
  <si>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</si>
  <si>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</si>
  <si>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</si>
  <si>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</si>
  <si>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</si>
  <si>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</si>
  <si>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</si>
  <si>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</si>
  <si>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</si>
  <si>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</si>
  <si>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</si>
  <si>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</si>
  <si>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</si>
  <si>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</si>
  <si>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</si>
  <si>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</si>
  <si>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</si>
  <si>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</si>
  <si>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</si>
  <si>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</si>
  <si>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</si>
  <si>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</si>
  <si>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</si>
  <si>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</si>
  <si>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</si>
  <si>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</si>
  <si>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</si>
  <si>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</si>
  <si>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</si>
  <si>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</si>
  <si>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</si>
  <si>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</si>
  <si>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</si>
  <si>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</si>
  <si>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</si>
  <si>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</si>
  <si>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</si>
  <si>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</si>
  <si>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</si>
  <si>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</si>
  <si>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</si>
  <si>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</si>
  <si>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</si>
  <si>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</si>
  <si>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</si>
  <si>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</si>
  <si>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</si>
  <si>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</si>
  <si>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</si>
  <si>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</si>
  <si>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</si>
  <si>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</si>
  <si>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</si>
  <si>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</si>
  <si>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</si>
  <si>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</si>
  <si>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</si>
  <si>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</si>
  <si>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</si>
  <si>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</si>
  <si>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</si>
  <si>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</si>
  <si>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</si>
  <si>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</si>
  <si>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</si>
  <si>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</si>
  <si>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</si>
  <si>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</si>
  <si>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</si>
  <si>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</si>
  <si>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</si>
  <si>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</si>
  <si>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</si>
  <si>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</si>
  <si>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</si>
  <si>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</si>
  <si>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</si>
  <si>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(MILES DE 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</si>
  <si>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</si>
  <si>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</si>
  <si>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</si>
  <si>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</si>
  <si>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</si>
  <si>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</si>
  <si>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</si>
  <si>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</si>
  <si>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</si>
  <si>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</si>
  <si>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</si>
  <si>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</si>
  <si>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</si>
  <si>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</si>
  <si>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</si>
  <si>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</si>
  <si>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</si>
  <si>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</si>
  <si>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</si>
  <si>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 xml:space="preserve"> </t>
  </si>
  <si>
    <t>“Bajo protesta de decir verdad declaramos que los Estados Financieros y sus notas, son razonablemente correctos y son responsabilidad del emisor”.</t>
  </si>
  <si>
    <t>Monto pagado de la inversión al 30 de junio de 2019 (k)</t>
  </si>
  <si>
    <t>Monto pagado de la inversión actualizado al 30 de Junio de 2019 (l)</t>
  </si>
  <si>
    <t>Saldo pendiente por pagar de la inversión al 30 de junio de 2019 (m = g – l)</t>
  </si>
  <si>
    <t>Denominación de la Deuda Pública y Otros Pasivos ©</t>
  </si>
  <si>
    <t xml:space="preserve">  </t>
  </si>
  <si>
    <t>Saldo al 31 de Diciembre de 2020 (d)</t>
  </si>
  <si>
    <t>(Pesos)</t>
  </si>
  <si>
    <t>Al 31 de Diciembre 2021 y Al 30 de Junio de 2022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</si>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</sst>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"/>
    <numFmt numFmtId="165" formatCode="#,##0.0"/>
    <numFmt numFmtId="166" formatCode="#,##0.000"/>
    <numFmt numFmtId="167" formatCode="_-&quot;$&quot;* #,##0.0_-;\-&quot;$&quot;* #,##0.0_-;_-&quot;$&quot;* &quot;-&quot;??_-;_-@_-"/>
  </numFmts>
  <fonts count="37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Gotham Book"/>
    </font>
    <font>
      <i/>
      <sz val="8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4" fillId="0" borderId="0" applyFont="0" applyFill="0" applyBorder="0" applyAlignment="0" applyProtection="0"/>
  </cellStyleXfs>
  <cellXfs count="672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3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6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justify" vertical="center"/>
    </xf>
    <xf numFmtId="165" fontId="22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/>
    <xf numFmtId="0" fontId="20" fillId="0" borderId="0" xfId="0" applyFont="1" applyAlignment="1">
      <alignment horizontal="center"/>
    </xf>
    <xf numFmtId="0" fontId="23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2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7" fillId="0" borderId="0" xfId="0" applyFont="1"/>
    <xf numFmtId="0" fontId="27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 wrapText="1"/>
    </xf>
    <xf numFmtId="165" fontId="27" fillId="0" borderId="0" xfId="0" applyNumberFormat="1" applyFont="1" applyBorder="1" applyAlignment="1">
      <alignment wrapText="1"/>
    </xf>
    <xf numFmtId="165" fontId="27" fillId="0" borderId="0" xfId="0" applyNumberFormat="1" applyFont="1" applyBorder="1" applyAlignment="1">
      <alignment horizontal="right" wrapText="1"/>
    </xf>
    <xf numFmtId="0" fontId="27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 vertical="center"/>
    </xf>
    <xf numFmtId="165" fontId="26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wrapText="1" indent="1"/>
    </xf>
    <xf numFmtId="0" fontId="22" fillId="0" borderId="12" xfId="0" applyFont="1" applyFill="1" applyBorder="1" applyAlignment="1" applyProtection="1">
      <alignment horizontal="left" vertical="center" wrapText="1" indent="2"/>
    </xf>
    <xf numFmtId="0" fontId="22" fillId="0" borderId="13" xfId="0" applyFont="1" applyFill="1" applyBorder="1" applyAlignment="1" applyProtection="1">
      <alignment horizontal="left" vertical="center" wrapText="1" indent="2"/>
    </xf>
    <xf numFmtId="0" fontId="22" fillId="0" borderId="12" xfId="0" applyFont="1" applyFill="1" applyBorder="1" applyAlignment="1" applyProtection="1">
      <alignment horizontal="justify" vertical="center" wrapText="1"/>
      <protection locked="0"/>
    </xf>
    <xf numFmtId="0" fontId="22" fillId="0" borderId="12" xfId="0" applyFont="1" applyFill="1" applyBorder="1" applyAlignment="1">
      <alignment horizontal="left" vertical="center" wrapText="1" indent="1"/>
    </xf>
    <xf numFmtId="0" fontId="23" fillId="0" borderId="12" xfId="0" applyFont="1" applyFill="1" applyBorder="1" applyAlignment="1" applyProtection="1">
      <alignment horizontal="left" vertical="center" wrapText="1" indent="1"/>
    </xf>
    <xf numFmtId="0" fontId="23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 applyProtection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 indent="1"/>
    </xf>
    <xf numFmtId="0" fontId="22" fillId="0" borderId="4" xfId="0" applyFont="1" applyFill="1" applyBorder="1" applyAlignment="1" applyProtection="1">
      <alignment horizontal="left" vertical="center" wrapText="1"/>
    </xf>
    <xf numFmtId="0" fontId="24" fillId="0" borderId="4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11" xfId="0" applyFont="1" applyFill="1" applyBorder="1" applyAlignment="1">
      <alignment horizontal="left" vertical="center" wrapText="1" indent="1"/>
    </xf>
    <xf numFmtId="0" fontId="24" fillId="0" borderId="12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 applyProtection="1">
      <alignment horizontal="justify" vertical="center" wrapText="1"/>
      <protection locked="0"/>
    </xf>
    <xf numFmtId="165" fontId="22" fillId="0" borderId="0" xfId="0" applyNumberFormat="1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left" vertical="center" wrapText="1" indent="1"/>
    </xf>
    <xf numFmtId="165" fontId="22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7" fillId="0" borderId="8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/>
    </xf>
    <xf numFmtId="165" fontId="30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justify" vertical="center" wrapText="1"/>
    </xf>
    <xf numFmtId="165" fontId="30" fillId="0" borderId="12" xfId="0" applyNumberFormat="1" applyFont="1" applyFill="1" applyBorder="1" applyAlignment="1">
      <alignment horizontal="right" vertical="center"/>
    </xf>
    <xf numFmtId="165" fontId="30" fillId="0" borderId="12" xfId="0" applyNumberFormat="1" applyFont="1" applyFill="1" applyBorder="1" applyAlignment="1" applyProtection="1">
      <alignment horizontal="right" vertical="center"/>
    </xf>
    <xf numFmtId="0" fontId="30" fillId="0" borderId="8" xfId="0" applyFont="1" applyBorder="1" applyAlignment="1">
      <alignment horizontal="justify" vertical="center"/>
    </xf>
    <xf numFmtId="165" fontId="30" fillId="0" borderId="13" xfId="0" applyNumberFormat="1" applyFont="1" applyBorder="1" applyAlignment="1">
      <alignment horizontal="right" vertical="center"/>
    </xf>
    <xf numFmtId="165" fontId="30" fillId="0" borderId="13" xfId="0" applyNumberFormat="1" applyFont="1" applyBorder="1" applyAlignment="1" applyProtection="1">
      <alignment horizontal="right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/>
    </xf>
    <xf numFmtId="165" fontId="29" fillId="0" borderId="11" xfId="0" applyNumberFormat="1" applyFont="1" applyFill="1" applyBorder="1" applyAlignment="1" applyProtection="1">
      <alignment horizontal="justify" vertical="center" wrapText="1"/>
    </xf>
    <xf numFmtId="165" fontId="29" fillId="0" borderId="11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29" fillId="0" borderId="7" xfId="0" applyNumberFormat="1" applyFont="1" applyFill="1" applyBorder="1" applyAlignment="1" applyProtection="1">
      <alignment horizontal="right" vertical="center" wrapText="1"/>
    </xf>
    <xf numFmtId="165" fontId="29" fillId="0" borderId="12" xfId="0" applyNumberFormat="1" applyFont="1" applyFill="1" applyBorder="1" applyAlignment="1" applyProtection="1">
      <alignment vertical="center" wrapText="1"/>
    </xf>
    <xf numFmtId="165" fontId="30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165" fontId="30" fillId="0" borderId="12" xfId="0" applyNumberFormat="1" applyFont="1" applyFill="1" applyBorder="1" applyAlignment="1" applyProtection="1">
      <alignment vertical="center" wrapText="1"/>
      <protection locked="0"/>
    </xf>
    <xf numFmtId="165" fontId="30" fillId="0" borderId="12" xfId="0" applyNumberFormat="1" applyFont="1" applyFill="1" applyBorder="1" applyAlignment="1">
      <alignment vertical="center" wrapText="1"/>
    </xf>
    <xf numFmtId="165" fontId="29" fillId="0" borderId="12" xfId="0" applyNumberFormat="1" applyFont="1" applyFill="1" applyBorder="1" applyAlignment="1">
      <alignment horizontal="right" vertical="center" wrapText="1"/>
    </xf>
    <xf numFmtId="165" fontId="30" fillId="0" borderId="13" xfId="0" applyNumberFormat="1" applyFont="1" applyFill="1" applyBorder="1" applyAlignment="1">
      <alignment horizontal="justify" vertical="center" wrapText="1"/>
    </xf>
    <xf numFmtId="165" fontId="30" fillId="0" borderId="13" xfId="0" applyNumberFormat="1" applyFont="1" applyFill="1" applyBorder="1" applyAlignment="1">
      <alignment horizontal="right" vertical="center" wrapText="1"/>
    </xf>
    <xf numFmtId="165" fontId="30" fillId="0" borderId="4" xfId="0" applyNumberFormat="1" applyFont="1" applyFill="1" applyBorder="1" applyAlignment="1">
      <alignment horizontal="justify" vertical="center" wrapText="1"/>
    </xf>
    <xf numFmtId="165" fontId="30" fillId="0" borderId="4" xfId="0" applyNumberFormat="1" applyFont="1" applyFill="1" applyBorder="1" applyAlignment="1">
      <alignment horizontal="right" vertical="center" wrapText="1"/>
    </xf>
    <xf numFmtId="165" fontId="30" fillId="0" borderId="11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>
      <alignment horizontal="justify" vertical="center" wrapText="1"/>
    </xf>
    <xf numFmtId="0" fontId="30" fillId="0" borderId="13" xfId="0" applyFont="1" applyFill="1" applyBorder="1" applyAlignment="1" applyProtection="1">
      <alignment horizontal="justify" vertical="center" wrapText="1"/>
      <protection locked="0"/>
    </xf>
    <xf numFmtId="0" fontId="33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0" fillId="0" borderId="8" xfId="0" applyFont="1" applyFill="1" applyBorder="1"/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4" fillId="0" borderId="11" xfId="0" applyFont="1" applyFill="1" applyBorder="1" applyAlignment="1" applyProtection="1">
      <alignment horizontal="right" vertical="center" wrapText="1"/>
      <protection locked="0"/>
    </xf>
    <xf numFmtId="0" fontId="23" fillId="0" borderId="12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2" fillId="0" borderId="12" xfId="0" applyFont="1" applyFill="1" applyBorder="1" applyAlignment="1">
      <alignment horizontal="left" vertical="center" wrapText="1" indent="2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3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6" fillId="0" borderId="12" xfId="0" applyNumberFormat="1" applyFont="1" applyFill="1" applyBorder="1" applyAlignment="1">
      <alignment horizontal="righ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165" fontId="27" fillId="0" borderId="12" xfId="0" applyNumberFormat="1" applyFont="1" applyFill="1" applyBorder="1" applyAlignment="1" applyProtection="1">
      <alignment horizontal="right" vertical="center"/>
      <protection locked="0"/>
    </xf>
    <xf numFmtId="165" fontId="27" fillId="0" borderId="12" xfId="0" applyNumberFormat="1" applyFont="1" applyFill="1" applyBorder="1" applyAlignment="1">
      <alignment horizontal="right" vertical="center"/>
    </xf>
    <xf numFmtId="165" fontId="27" fillId="0" borderId="13" xfId="0" applyNumberFormat="1" applyFont="1" applyFill="1" applyBorder="1" applyAlignment="1" applyProtection="1">
      <alignment horizontal="right" vertical="center"/>
      <protection locked="0"/>
    </xf>
    <xf numFmtId="165" fontId="27" fillId="0" borderId="13" xfId="0" applyNumberFormat="1" applyFont="1" applyFill="1" applyBorder="1" applyAlignment="1">
      <alignment horizontal="righ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165" fontId="27" fillId="0" borderId="11" xfId="0" applyNumberFormat="1" applyFont="1" applyFill="1" applyBorder="1" applyAlignment="1" applyProtection="1">
      <alignment horizontal="right" vertical="center"/>
      <protection locked="0"/>
    </xf>
    <xf numFmtId="165" fontId="27" fillId="0" borderId="11" xfId="0" applyNumberFormat="1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0" fillId="0" borderId="12" xfId="0" applyNumberFormat="1" applyFont="1" applyFill="1" applyBorder="1" applyAlignment="1" applyProtection="1">
      <alignment horizontal="right" vertical="center"/>
      <protection locked="0"/>
    </xf>
    <xf numFmtId="4" fontId="30" fillId="0" borderId="12" xfId="0" applyNumberFormat="1" applyFont="1" applyFill="1" applyBorder="1" applyAlignment="1">
      <alignment horizontal="right" vertical="center"/>
    </xf>
    <xf numFmtId="4" fontId="30" fillId="0" borderId="12" xfId="0" applyNumberFormat="1" applyFont="1" applyFill="1" applyBorder="1" applyAlignment="1" applyProtection="1">
      <alignment horizontal="right" vertical="center"/>
    </xf>
    <xf numFmtId="4" fontId="20" fillId="0" borderId="0" xfId="0" applyNumberFormat="1" applyFont="1"/>
    <xf numFmtId="4" fontId="19" fillId="0" borderId="12" xfId="0" applyNumberFormat="1" applyFont="1" applyFill="1" applyBorder="1" applyAlignment="1">
      <alignment horizontal="right" vertical="center"/>
    </xf>
    <xf numFmtId="165" fontId="22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/>
    <xf numFmtId="0" fontId="30" fillId="0" borderId="12" xfId="0" applyFont="1" applyFill="1" applyBorder="1" applyAlignment="1">
      <alignment horizontal="right" vertical="center"/>
    </xf>
    <xf numFmtId="4" fontId="19" fillId="0" borderId="12" xfId="0" applyNumberFormat="1" applyFont="1" applyBorder="1" applyAlignment="1">
      <alignment vertical="center" wrapText="1"/>
    </xf>
    <xf numFmtId="165" fontId="27" fillId="0" borderId="0" xfId="0" applyNumberFormat="1" applyFont="1" applyBorder="1" applyAlignment="1">
      <alignment horizontal="right" vertical="center"/>
    </xf>
    <xf numFmtId="0" fontId="30" fillId="0" borderId="6" xfId="0" applyFont="1" applyFill="1" applyBorder="1"/>
    <xf numFmtId="0" fontId="29" fillId="0" borderId="7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horizontal="left" vertical="center" wrapText="1" indent="1"/>
    </xf>
    <xf numFmtId="0" fontId="30" fillId="0" borderId="6" xfId="0" applyFont="1" applyFill="1" applyBorder="1" applyAlignment="1">
      <alignment horizontal="justify" vertical="center" wrapText="1"/>
    </xf>
    <xf numFmtId="0" fontId="30" fillId="0" borderId="7" xfId="0" applyFont="1" applyFill="1" applyBorder="1" applyAlignment="1">
      <alignment vertical="center" wrapText="1"/>
    </xf>
    <xf numFmtId="0" fontId="30" fillId="0" borderId="8" xfId="0" applyFont="1" applyFill="1" applyBorder="1"/>
    <xf numFmtId="0" fontId="30" fillId="0" borderId="10" xfId="0" applyFont="1" applyFill="1" applyBorder="1" applyAlignment="1">
      <alignment vertical="center" wrapText="1"/>
    </xf>
    <xf numFmtId="0" fontId="30" fillId="0" borderId="3" xfId="0" applyFont="1" applyFill="1" applyBorder="1"/>
    <xf numFmtId="0" fontId="30" fillId="0" borderId="5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36" fillId="0" borderId="12" xfId="0" applyNumberFormat="1" applyFont="1" applyFill="1" applyBorder="1" applyAlignment="1">
      <alignment horizontal="right" vertical="center" wrapText="1"/>
    </xf>
    <xf numFmtId="165" fontId="30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35" fillId="0" borderId="13" xfId="0" applyNumberFormat="1" applyFont="1" applyFill="1" applyBorder="1" applyAlignment="1">
      <alignment horizontal="right" vertical="center" wrapText="1"/>
    </xf>
    <xf numFmtId="165" fontId="35" fillId="0" borderId="13" xfId="0" applyNumberFormat="1" applyFont="1" applyFill="1" applyBorder="1" applyAlignment="1">
      <alignment horizontal="justify" vertical="center" wrapText="1"/>
    </xf>
    <xf numFmtId="0" fontId="30" fillId="0" borderId="0" xfId="0" applyFont="1"/>
    <xf numFmtId="0" fontId="30" fillId="0" borderId="0" xfId="0" applyFont="1" applyAlignment="1">
      <alignment horizontal="right" vertical="top"/>
    </xf>
    <xf numFmtId="0" fontId="30" fillId="0" borderId="0" xfId="0" applyFont="1" applyProtection="1">
      <protection locked="0"/>
    </xf>
    <xf numFmtId="0" fontId="30" fillId="0" borderId="11" xfId="0" applyFont="1" applyBorder="1" applyAlignment="1" applyProtection="1">
      <alignment vertical="center" wrapText="1"/>
      <protection locked="0"/>
    </xf>
    <xf numFmtId="0" fontId="30" fillId="0" borderId="6" xfId="0" applyFont="1" applyBorder="1"/>
    <xf numFmtId="0" fontId="30" fillId="0" borderId="7" xfId="0" applyFont="1" applyBorder="1" applyAlignment="1">
      <alignment vertical="center" wrapText="1"/>
    </xf>
    <xf numFmtId="165" fontId="30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 applyProtection="1">
      <alignment horizontal="right" vertical="center" wrapText="1"/>
      <protection locked="0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167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167" fontId="30" fillId="0" borderId="12" xfId="1" applyNumberFormat="1" applyFont="1" applyFill="1" applyBorder="1" applyAlignment="1">
      <alignment horizontal="right" vertical="center" wrapText="1"/>
    </xf>
    <xf numFmtId="4" fontId="2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165" fontId="19" fillId="0" borderId="12" xfId="0" applyNumberFormat="1" applyFont="1" applyFill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166" fontId="30" fillId="0" borderId="12" xfId="0" applyNumberFormat="1" applyFont="1" applyFill="1" applyBorder="1" applyAlignment="1">
      <alignment horizontal="right" vertical="center"/>
    </xf>
    <xf numFmtId="165" fontId="26" fillId="0" borderId="11" xfId="0" applyNumberFormat="1" applyFont="1" applyFill="1" applyBorder="1" applyAlignment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</xf>
    <xf numFmtId="165" fontId="26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19" fillId="0" borderId="12" xfId="0" applyNumberFormat="1" applyFont="1" applyFill="1" applyBorder="1" applyAlignment="1" applyProtection="1">
      <alignment horizontal="right" vertical="center"/>
      <protection locked="0"/>
    </xf>
    <xf numFmtId="44" fontId="30" fillId="0" borderId="12" xfId="1" applyNumberFormat="1" applyFont="1" applyFill="1" applyBorder="1" applyAlignment="1" applyProtection="1">
      <alignment horizontal="right" vertical="center" wrapText="1"/>
      <protection locked="0"/>
    </xf>
    <xf numFmtId="4" fontId="26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4" fontId="30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27" fillId="0" borderId="12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4" fontId="29" fillId="0" borderId="12" xfId="0" applyNumberFormat="1" applyFont="1" applyFill="1" applyBorder="1" applyAlignment="1">
      <alignment horizontal="justify" vertical="center" wrapText="1"/>
    </xf>
    <xf numFmtId="44" fontId="30" fillId="0" borderId="12" xfId="1" applyNumberFormat="1" applyFont="1" applyFill="1" applyBorder="1" applyAlignment="1">
      <alignment horizontal="right" vertical="center" wrapText="1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0" fontId="15" fillId="0" borderId="9" xfId="0" applyFont="1" applyBorder="1" applyAlignment="1" applyProtection="1">
      <alignment horizontal="left"/>
    </xf>
    <xf numFmtId="165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/>
      <protection locked="0"/>
    </xf>
    <xf numFmtId="0" fontId="31" fillId="2" borderId="4" xfId="0" applyFont="1" applyFill="1" applyBorder="1" applyAlignment="1" applyProtection="1">
      <alignment horizontal="center" vertical="center"/>
      <protection locked="0"/>
    </xf>
    <xf numFmtId="0" fontId="31" fillId="2" borderId="5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29" fillId="2" borderId="8" xfId="0" applyFont="1" applyFill="1" applyBorder="1" applyAlignment="1" applyProtection="1">
      <alignment horizontal="center" vertical="center" wrapText="1"/>
    </xf>
    <xf numFmtId="0" fontId="29" fillId="2" borderId="9" xfId="0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horizontal="justify" vertical="top" wrapText="1"/>
    </xf>
    <xf numFmtId="0" fontId="29" fillId="0" borderId="3" xfId="0" applyFont="1" applyBorder="1" applyAlignment="1">
      <alignment horizontal="justify" vertical="center" wrapText="1"/>
    </xf>
    <xf numFmtId="0" fontId="29" fillId="0" borderId="5" xfId="0" applyFont="1" applyBorder="1" applyAlignment="1">
      <alignment horizontal="justify" vertical="center" wrapText="1"/>
    </xf>
    <xf numFmtId="0" fontId="2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29" fillId="0" borderId="6" xfId="0" applyFont="1" applyFill="1" applyBorder="1" applyAlignment="1">
      <alignment horizontal="justify" vertical="center" wrapText="1"/>
    </xf>
    <xf numFmtId="0" fontId="29" fillId="0" borderId="7" xfId="0" applyFont="1" applyFill="1" applyBorder="1" applyAlignment="1">
      <alignment horizontal="justify" vertical="center" wrapText="1"/>
    </xf>
    <xf numFmtId="0" fontId="35" fillId="0" borderId="6" xfId="0" applyFont="1" applyFill="1" applyBorder="1" applyAlignment="1">
      <alignment horizontal="justify" vertical="center" wrapText="1"/>
    </xf>
    <xf numFmtId="0" fontId="35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justify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justify" vertical="center"/>
    </xf>
    <xf numFmtId="0" fontId="30" fillId="0" borderId="7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29" fillId="5" borderId="6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7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justify" vertical="center"/>
    </xf>
    <xf numFmtId="0" fontId="30" fillId="0" borderId="4" xfId="0" applyFont="1" applyBorder="1" applyAlignment="1">
      <alignment horizontal="justify" vertical="center"/>
    </xf>
    <xf numFmtId="0" fontId="30" fillId="0" borderId="5" xfId="0" applyFont="1" applyBorder="1" applyAlignment="1">
      <alignment horizontal="justify" vertical="center"/>
    </xf>
    <xf numFmtId="0" fontId="29" fillId="2" borderId="3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29" fillId="2" borderId="5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justify" vertical="center"/>
    </xf>
    <xf numFmtId="0" fontId="30" fillId="0" borderId="10" xfId="0" applyFont="1" applyBorder="1" applyAlignment="1">
      <alignment horizontal="justify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165" fontId="27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165" fontId="27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9" fillId="2" borderId="3" xfId="0" applyFont="1" applyFill="1" applyBorder="1" applyAlignment="1" applyProtection="1">
      <alignment horizontal="center" vertical="center"/>
      <protection locked="0"/>
    </xf>
    <xf numFmtId="0" fontId="29" fillId="2" borderId="4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Alignment="1" applyProtection="1">
      <alignment horizontal="center" vertical="center"/>
      <protection locked="0"/>
    </xf>
    <xf numFmtId="0" fontId="29" fillId="2" borderId="7" xfId="0" applyFont="1" applyFill="1" applyBorder="1" applyAlignment="1" applyProtection="1">
      <alignment horizontal="center" vertical="center"/>
      <protection locked="0"/>
    </xf>
    <xf numFmtId="0" fontId="29" fillId="2" borderId="6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2" borderId="2" xfId="0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  <protection locked="0"/>
    </xf>
    <xf numFmtId="0" fontId="31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justify" vertical="center" wrapText="1"/>
    </xf>
    <xf numFmtId="0" fontId="19" fillId="0" borderId="4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1</xdr:row>
      <xdr:rowOff>38100</xdr:rowOff>
    </xdr:from>
    <xdr:to>
      <xdr:col>1</xdr:col>
      <xdr:colOff>1574801</xdr:colOff>
      <xdr:row>4</xdr:row>
      <xdr:rowOff>57149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727" y="228600"/>
          <a:ext cx="1546224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4"/>
  <sheetViews>
    <sheetView showGridLines="0" tabSelected="1" zoomScale="150" zoomScaleNormal="150" zoomScaleSheetLayoutView="100" workbookViewId="0">
      <selection activeCell="B2" sqref="B2:G2"/>
    </sheetView>
  </sheetViews>
  <sheetFormatPr baseColWidth="10" defaultColWidth="0" defaultRowHeight="14.25" zeroHeight="1"/>
  <cols>
    <col min="1" max="1" width="2.7109375" style="125" customWidth="1"/>
    <col min="2" max="2" width="54.7109375" style="229" customWidth="1"/>
    <col min="3" max="4" width="11.42578125" style="229" customWidth="1"/>
    <col min="5" max="5" width="54.7109375" style="229" customWidth="1"/>
    <col min="6" max="7" width="11.42578125" style="229" customWidth="1"/>
    <col min="8" max="8" width="2.7109375" style="229" customWidth="1"/>
    <col min="9" max="12" width="0" style="229" hidden="1" customWidth="1"/>
    <col min="13" max="16384" width="11.42578125" style="229" hidden="1"/>
  </cols>
  <sheetData>
    <row r="1" spans="1:12" customFormat="1" ht="15">
      <c r="A1" s="1"/>
      <c r="B1" s="472" t="s">
        <v>141</v>
      </c>
      <c r="C1" s="472"/>
      <c r="D1" s="472"/>
      <c r="E1" s="472"/>
      <c r="F1" s="472"/>
      <c r="G1" s="472"/>
      <c r="H1" s="1"/>
      <c r="I1" s="1"/>
      <c r="J1" s="1"/>
      <c r="K1" s="1"/>
      <c r="L1" s="1"/>
    </row>
    <row r="2" spans="1:12" s="125" customFormat="1">
      <c r="B2" s="477" t="s">
        <v>677</v>
      </c>
      <c r="C2" s="478"/>
      <c r="D2" s="478"/>
      <c r="E2" s="478"/>
      <c r="F2" s="478"/>
      <c r="G2" s="479"/>
    </row>
    <row r="3" spans="1:12" s="125" customFormat="1">
      <c r="B3" s="480" t="s">
        <v>1</v>
      </c>
      <c r="C3" s="481"/>
      <c r="D3" s="481"/>
      <c r="E3" s="481"/>
      <c r="F3" s="481"/>
      <c r="G3" s="482"/>
    </row>
    <row r="4" spans="1:12" s="125" customFormat="1">
      <c r="B4" s="480" t="s">
        <v>687</v>
      </c>
      <c r="C4" s="481"/>
      <c r="D4" s="481"/>
      <c r="E4" s="481"/>
      <c r="F4" s="481"/>
      <c r="G4" s="482"/>
    </row>
    <row r="5" spans="1:12" s="125" customFormat="1">
      <c r="B5" s="483" t="s">
        <v>2</v>
      </c>
      <c r="C5" s="484"/>
      <c r="D5" s="484"/>
      <c r="E5" s="484"/>
      <c r="F5" s="484"/>
      <c r="G5" s="485"/>
    </row>
    <row r="6" spans="1:12" s="128" customFormat="1" ht="17.25" customHeight="1">
      <c r="B6" s="283" t="s">
        <v>184</v>
      </c>
      <c r="C6" s="282">
        <v>2022</v>
      </c>
      <c r="D6" s="282">
        <v>2021</v>
      </c>
      <c r="E6" s="283" t="s">
        <v>665</v>
      </c>
      <c r="F6" s="282">
        <v>2022</v>
      </c>
      <c r="G6" s="282">
        <v>2021</v>
      </c>
      <c r="H6" s="239"/>
    </row>
    <row r="7" spans="1:12" s="128" customFormat="1" ht="13.5" customHeight="1">
      <c r="A7" s="239"/>
      <c r="B7" s="219" t="s">
        <v>4</v>
      </c>
      <c r="C7" s="284"/>
      <c r="D7" s="284"/>
      <c r="E7" s="219" t="s">
        <v>5</v>
      </c>
      <c r="F7" s="285"/>
      <c r="G7" s="285"/>
      <c r="H7" s="239"/>
    </row>
    <row r="8" spans="1:12" s="128" customFormat="1" ht="13.5" customHeight="1">
      <c r="A8" s="239"/>
      <c r="B8" s="213" t="s">
        <v>6</v>
      </c>
      <c r="C8" s="286"/>
      <c r="D8" s="286"/>
      <c r="E8" s="213" t="s">
        <v>7</v>
      </c>
      <c r="F8" s="287"/>
      <c r="G8" s="287"/>
      <c r="H8" s="239"/>
    </row>
    <row r="9" spans="1:12" s="128" customFormat="1" ht="13.5" customHeight="1">
      <c r="A9" s="239"/>
      <c r="B9" s="208" t="s">
        <v>8</v>
      </c>
      <c r="C9" s="288">
        <f>C10+C11+C12+C13+C14+C15+C16</f>
        <v>1292506.96</v>
      </c>
      <c r="D9" s="288">
        <f>D10+D11+D12+D13+D14+D15+D16</f>
        <v>972935.39999999991</v>
      </c>
      <c r="E9" s="208" t="s">
        <v>9</v>
      </c>
      <c r="F9" s="288">
        <f>F10+F11+F12+F13+F14+F15+F16+F17+F18</f>
        <v>719322.64</v>
      </c>
      <c r="G9" s="288">
        <f>G10+G11+G12+G13+G14+G15+G16+G17+G18</f>
        <v>465064.07999999996</v>
      </c>
      <c r="H9" s="239"/>
    </row>
    <row r="10" spans="1:12" s="128" customFormat="1" ht="13.5" customHeight="1">
      <c r="A10" s="239"/>
      <c r="B10" s="209" t="s">
        <v>10</v>
      </c>
      <c r="C10" s="289">
        <v>10000</v>
      </c>
      <c r="D10" s="289"/>
      <c r="E10" s="209" t="s">
        <v>11</v>
      </c>
      <c r="F10" s="289">
        <v>0</v>
      </c>
      <c r="G10" s="289">
        <v>0</v>
      </c>
      <c r="H10" s="239"/>
    </row>
    <row r="11" spans="1:12" s="128" customFormat="1" ht="13.5" customHeight="1">
      <c r="A11" s="239"/>
      <c r="B11" s="209" t="s">
        <v>12</v>
      </c>
      <c r="C11" s="289">
        <v>1281318.51</v>
      </c>
      <c r="D11" s="289">
        <v>967702.7</v>
      </c>
      <c r="E11" s="209" t="s">
        <v>13</v>
      </c>
      <c r="F11" s="289">
        <v>357747.92</v>
      </c>
      <c r="G11" s="289">
        <v>64748.28</v>
      </c>
      <c r="H11" s="239"/>
    </row>
    <row r="12" spans="1:12" s="128" customFormat="1" ht="13.5" customHeight="1">
      <c r="A12" s="239"/>
      <c r="B12" s="209" t="s">
        <v>14</v>
      </c>
      <c r="C12" s="289">
        <v>0</v>
      </c>
      <c r="D12" s="289">
        <v>0</v>
      </c>
      <c r="E12" s="209" t="s">
        <v>15</v>
      </c>
      <c r="F12" s="289">
        <v>0</v>
      </c>
      <c r="G12" s="289">
        <v>0</v>
      </c>
      <c r="H12" s="239"/>
    </row>
    <row r="13" spans="1:12" s="128" customFormat="1" ht="13.5" customHeight="1">
      <c r="A13" s="239"/>
      <c r="B13" s="209" t="s">
        <v>16</v>
      </c>
      <c r="C13" s="289">
        <v>0</v>
      </c>
      <c r="D13" s="289">
        <v>0</v>
      </c>
      <c r="E13" s="209" t="s">
        <v>17</v>
      </c>
      <c r="F13" s="289">
        <v>0</v>
      </c>
      <c r="G13" s="289">
        <v>0</v>
      </c>
      <c r="H13" s="239"/>
    </row>
    <row r="14" spans="1:12" s="128" customFormat="1" ht="13.5" customHeight="1">
      <c r="A14" s="239"/>
      <c r="B14" s="209" t="s">
        <v>18</v>
      </c>
      <c r="C14" s="289">
        <v>0</v>
      </c>
      <c r="D14" s="289">
        <v>0</v>
      </c>
      <c r="E14" s="209" t="s">
        <v>19</v>
      </c>
      <c r="F14" s="289">
        <v>0</v>
      </c>
      <c r="G14" s="289">
        <v>0</v>
      </c>
      <c r="H14" s="239"/>
    </row>
    <row r="15" spans="1:12" s="128" customFormat="1" ht="13.5" customHeight="1">
      <c r="A15" s="239"/>
      <c r="B15" s="209" t="s">
        <v>20</v>
      </c>
      <c r="C15" s="289">
        <v>0</v>
      </c>
      <c r="D15" s="289">
        <v>0</v>
      </c>
      <c r="E15" s="209" t="s">
        <v>21</v>
      </c>
      <c r="F15" s="289">
        <v>0</v>
      </c>
      <c r="G15" s="289">
        <v>0</v>
      </c>
      <c r="H15" s="239"/>
    </row>
    <row r="16" spans="1:12" s="128" customFormat="1" ht="13.5" customHeight="1">
      <c r="A16" s="239"/>
      <c r="B16" s="209" t="s">
        <v>22</v>
      </c>
      <c r="C16" s="289">
        <v>1188.45</v>
      </c>
      <c r="D16" s="289">
        <v>5232.7</v>
      </c>
      <c r="E16" s="209" t="s">
        <v>23</v>
      </c>
      <c r="F16" s="289">
        <v>284404.63</v>
      </c>
      <c r="G16" s="289">
        <v>297098.78999999998</v>
      </c>
      <c r="H16" s="239"/>
    </row>
    <row r="17" spans="1:8" s="128" customFormat="1" ht="13.5" customHeight="1">
      <c r="A17" s="239"/>
      <c r="B17" s="208" t="s">
        <v>24</v>
      </c>
      <c r="C17" s="288">
        <f>+C18+C19+C20</f>
        <v>0</v>
      </c>
      <c r="D17" s="290">
        <f>D18+D19+D20+D21+D22+D23+D24</f>
        <v>0</v>
      </c>
      <c r="E17" s="209" t="s">
        <v>25</v>
      </c>
      <c r="F17" s="289">
        <v>0</v>
      </c>
      <c r="G17" s="289">
        <v>0</v>
      </c>
      <c r="H17" s="239"/>
    </row>
    <row r="18" spans="1:8" s="128" customFormat="1" ht="13.5" customHeight="1">
      <c r="A18" s="239"/>
      <c r="B18" s="209" t="s">
        <v>26</v>
      </c>
      <c r="C18" s="289">
        <v>0</v>
      </c>
      <c r="D18" s="388">
        <v>0</v>
      </c>
      <c r="E18" s="209" t="s">
        <v>27</v>
      </c>
      <c r="F18" s="289">
        <v>77170.09</v>
      </c>
      <c r="G18" s="289">
        <v>103217.01</v>
      </c>
      <c r="H18" s="239"/>
    </row>
    <row r="19" spans="1:8" s="128" customFormat="1" ht="13.5" customHeight="1">
      <c r="A19" s="239"/>
      <c r="B19" s="209" t="s">
        <v>28</v>
      </c>
      <c r="C19" s="289">
        <v>0</v>
      </c>
      <c r="D19" s="388">
        <v>0</v>
      </c>
      <c r="E19" s="208" t="s">
        <v>29</v>
      </c>
      <c r="F19" s="288">
        <f>F20+F21+F22</f>
        <v>0</v>
      </c>
      <c r="G19" s="288">
        <f>G20+G21+G22</f>
        <v>0</v>
      </c>
      <c r="H19" s="239"/>
    </row>
    <row r="20" spans="1:8" s="128" customFormat="1" ht="13.5" customHeight="1">
      <c r="A20" s="239"/>
      <c r="B20" s="209" t="s">
        <v>30</v>
      </c>
      <c r="C20" s="289">
        <v>0</v>
      </c>
      <c r="D20" s="289">
        <v>0</v>
      </c>
      <c r="E20" s="209" t="s">
        <v>31</v>
      </c>
      <c r="F20" s="289">
        <v>0</v>
      </c>
      <c r="G20" s="289">
        <v>0</v>
      </c>
      <c r="H20" s="239"/>
    </row>
    <row r="21" spans="1:8" s="128" customFormat="1" ht="13.5" customHeight="1">
      <c r="A21" s="239"/>
      <c r="B21" s="209" t="s">
        <v>32</v>
      </c>
      <c r="C21" s="289">
        <v>0</v>
      </c>
      <c r="D21" s="289">
        <v>0</v>
      </c>
      <c r="E21" s="209" t="s">
        <v>33</v>
      </c>
      <c r="F21" s="289">
        <v>0</v>
      </c>
      <c r="G21" s="289">
        <v>0</v>
      </c>
      <c r="H21" s="239"/>
    </row>
    <row r="22" spans="1:8" s="128" customFormat="1" ht="13.5" customHeight="1">
      <c r="A22" s="239"/>
      <c r="B22" s="209" t="s">
        <v>34</v>
      </c>
      <c r="C22" s="289">
        <v>0</v>
      </c>
      <c r="D22" s="289">
        <v>0</v>
      </c>
      <c r="E22" s="209" t="s">
        <v>35</v>
      </c>
      <c r="F22" s="289">
        <v>0</v>
      </c>
      <c r="G22" s="289">
        <v>0</v>
      </c>
      <c r="H22" s="239"/>
    </row>
    <row r="23" spans="1:8" s="128" customFormat="1" ht="13.5" customHeight="1">
      <c r="A23" s="239"/>
      <c r="B23" s="209" t="s">
        <v>36</v>
      </c>
      <c r="C23" s="289">
        <v>0</v>
      </c>
      <c r="D23" s="289">
        <v>0</v>
      </c>
      <c r="E23" s="208" t="s">
        <v>37</v>
      </c>
      <c r="F23" s="288">
        <f>F24+F25</f>
        <v>0</v>
      </c>
      <c r="G23" s="288">
        <f>G24+G25</f>
        <v>0</v>
      </c>
      <c r="H23" s="239"/>
    </row>
    <row r="24" spans="1:8" s="128" customFormat="1" ht="13.5" customHeight="1">
      <c r="A24" s="239"/>
      <c r="B24" s="209" t="s">
        <v>38</v>
      </c>
      <c r="C24" s="289">
        <v>0</v>
      </c>
      <c r="D24" s="289">
        <v>0</v>
      </c>
      <c r="E24" s="209" t="s">
        <v>39</v>
      </c>
      <c r="F24" s="289">
        <v>0</v>
      </c>
      <c r="G24" s="289">
        <v>0</v>
      </c>
      <c r="H24" s="239"/>
    </row>
    <row r="25" spans="1:8" s="128" customFormat="1" ht="13.5" customHeight="1">
      <c r="A25" s="239"/>
      <c r="B25" s="208" t="s">
        <v>40</v>
      </c>
      <c r="C25" s="290">
        <f>C26+C27+C28+C29+C30</f>
        <v>0</v>
      </c>
      <c r="D25" s="290">
        <f>D26+D27+D28+D29+D30</f>
        <v>0</v>
      </c>
      <c r="E25" s="209" t="s">
        <v>41</v>
      </c>
      <c r="F25" s="289">
        <v>0</v>
      </c>
      <c r="G25" s="289">
        <v>0</v>
      </c>
      <c r="H25" s="239"/>
    </row>
    <row r="26" spans="1:8" s="128" customFormat="1" ht="13.5" customHeight="1">
      <c r="A26" s="239"/>
      <c r="B26" s="209" t="s">
        <v>42</v>
      </c>
      <c r="C26" s="289">
        <v>0</v>
      </c>
      <c r="D26" s="289">
        <v>0</v>
      </c>
      <c r="E26" s="208" t="s">
        <v>43</v>
      </c>
      <c r="F26" s="289">
        <v>0</v>
      </c>
      <c r="G26" s="289">
        <v>0</v>
      </c>
      <c r="H26" s="239"/>
    </row>
    <row r="27" spans="1:8" s="128" customFormat="1" ht="13.5" customHeight="1">
      <c r="A27" s="239"/>
      <c r="B27" s="209" t="s">
        <v>44</v>
      </c>
      <c r="C27" s="289">
        <v>0</v>
      </c>
      <c r="D27" s="289">
        <v>0</v>
      </c>
      <c r="E27" s="208" t="s">
        <v>45</v>
      </c>
      <c r="F27" s="288">
        <f>F28+F29+F30</f>
        <v>0</v>
      </c>
      <c r="G27" s="288">
        <f>G28+G29+G30</f>
        <v>0</v>
      </c>
      <c r="H27" s="239"/>
    </row>
    <row r="28" spans="1:8" s="128" customFormat="1" ht="13.5" customHeight="1">
      <c r="A28" s="239"/>
      <c r="B28" s="209" t="s">
        <v>46</v>
      </c>
      <c r="C28" s="289">
        <v>0</v>
      </c>
      <c r="D28" s="289">
        <v>0</v>
      </c>
      <c r="E28" s="209" t="s">
        <v>47</v>
      </c>
      <c r="F28" s="289">
        <v>0</v>
      </c>
      <c r="G28" s="289">
        <v>0</v>
      </c>
      <c r="H28" s="239"/>
    </row>
    <row r="29" spans="1:8" s="128" customFormat="1" ht="13.5" customHeight="1">
      <c r="A29" s="239"/>
      <c r="B29" s="209" t="s">
        <v>48</v>
      </c>
      <c r="C29" s="289">
        <v>0</v>
      </c>
      <c r="D29" s="289">
        <v>0</v>
      </c>
      <c r="E29" s="209" t="s">
        <v>49</v>
      </c>
      <c r="F29" s="289">
        <v>0</v>
      </c>
      <c r="G29" s="289">
        <v>0</v>
      </c>
      <c r="H29" s="239"/>
    </row>
    <row r="30" spans="1:8" s="128" customFormat="1" ht="13.5" customHeight="1">
      <c r="A30" s="239"/>
      <c r="B30" s="209" t="s">
        <v>50</v>
      </c>
      <c r="C30" s="289">
        <v>0</v>
      </c>
      <c r="D30" s="289">
        <v>0</v>
      </c>
      <c r="E30" s="209" t="s">
        <v>51</v>
      </c>
      <c r="F30" s="289">
        <v>0</v>
      </c>
      <c r="G30" s="289">
        <v>0</v>
      </c>
      <c r="H30" s="239"/>
    </row>
    <row r="31" spans="1:8" s="128" customFormat="1" ht="13.5" customHeight="1">
      <c r="A31" s="239"/>
      <c r="B31" s="208" t="s">
        <v>52</v>
      </c>
      <c r="C31" s="291">
        <f>C32+C33+C34+C35+C36</f>
        <v>0</v>
      </c>
      <c r="D31" s="291">
        <f>D32+D33+D34+D35+D36</f>
        <v>0</v>
      </c>
      <c r="E31" s="208" t="s">
        <v>53</v>
      </c>
      <c r="F31" s="288">
        <f>F32+F33+F34+F35+F36+F37</f>
        <v>0</v>
      </c>
      <c r="G31" s="288">
        <f>G32+G33+G34+G35+G36+G37</f>
        <v>0</v>
      </c>
      <c r="H31" s="239"/>
    </row>
    <row r="32" spans="1:8" s="128" customFormat="1" ht="13.5" customHeight="1">
      <c r="A32" s="239"/>
      <c r="B32" s="209" t="s">
        <v>54</v>
      </c>
      <c r="C32" s="289">
        <v>0</v>
      </c>
      <c r="D32" s="289">
        <v>0</v>
      </c>
      <c r="E32" s="209" t="s">
        <v>55</v>
      </c>
      <c r="F32" s="289">
        <v>0</v>
      </c>
      <c r="G32" s="289">
        <v>0</v>
      </c>
      <c r="H32" s="239"/>
    </row>
    <row r="33" spans="1:8" s="128" customFormat="1" ht="13.5" customHeight="1">
      <c r="A33" s="239"/>
      <c r="B33" s="209" t="s">
        <v>56</v>
      </c>
      <c r="C33" s="289">
        <v>0</v>
      </c>
      <c r="D33" s="289">
        <v>0</v>
      </c>
      <c r="E33" s="209" t="s">
        <v>57</v>
      </c>
      <c r="F33" s="289">
        <v>0</v>
      </c>
      <c r="G33" s="289">
        <v>0</v>
      </c>
      <c r="H33" s="239"/>
    </row>
    <row r="34" spans="1:8" s="128" customFormat="1" ht="13.5" customHeight="1">
      <c r="A34" s="239"/>
      <c r="B34" s="209" t="s">
        <v>58</v>
      </c>
      <c r="C34" s="289">
        <v>0</v>
      </c>
      <c r="D34" s="289">
        <v>0</v>
      </c>
      <c r="E34" s="209" t="s">
        <v>59</v>
      </c>
      <c r="F34" s="289">
        <v>0</v>
      </c>
      <c r="G34" s="289">
        <v>0</v>
      </c>
      <c r="H34" s="239"/>
    </row>
    <row r="35" spans="1:8" s="128" customFormat="1" ht="13.5" customHeight="1">
      <c r="A35" s="239"/>
      <c r="B35" s="209" t="s">
        <v>60</v>
      </c>
      <c r="C35" s="289">
        <v>0</v>
      </c>
      <c r="D35" s="289">
        <v>0</v>
      </c>
      <c r="E35" s="209" t="s">
        <v>61</v>
      </c>
      <c r="F35" s="289">
        <v>0</v>
      </c>
      <c r="G35" s="289">
        <v>0</v>
      </c>
      <c r="H35" s="239"/>
    </row>
    <row r="36" spans="1:8" s="128" customFormat="1" ht="13.5" customHeight="1">
      <c r="A36" s="239"/>
      <c r="B36" s="209" t="s">
        <v>62</v>
      </c>
      <c r="C36" s="289">
        <v>0</v>
      </c>
      <c r="D36" s="289">
        <v>0</v>
      </c>
      <c r="E36" s="209" t="s">
        <v>63</v>
      </c>
      <c r="F36" s="289">
        <v>0</v>
      </c>
      <c r="G36" s="289">
        <v>0</v>
      </c>
      <c r="H36" s="239"/>
    </row>
    <row r="37" spans="1:8" s="128" customFormat="1" ht="13.5" customHeight="1">
      <c r="A37" s="239"/>
      <c r="B37" s="208" t="s">
        <v>64</v>
      </c>
      <c r="C37" s="289">
        <v>0</v>
      </c>
      <c r="D37" s="289">
        <v>0</v>
      </c>
      <c r="E37" s="209" t="s">
        <v>65</v>
      </c>
      <c r="F37" s="289">
        <v>0</v>
      </c>
      <c r="G37" s="289">
        <v>0</v>
      </c>
      <c r="H37" s="239"/>
    </row>
    <row r="38" spans="1:8" s="128" customFormat="1" ht="13.5" customHeight="1">
      <c r="A38" s="239"/>
      <c r="B38" s="208" t="s">
        <v>66</v>
      </c>
      <c r="C38" s="291">
        <f>C39+C40</f>
        <v>0</v>
      </c>
      <c r="D38" s="291">
        <f>D39+D40</f>
        <v>0</v>
      </c>
      <c r="E38" s="208" t="s">
        <v>67</v>
      </c>
      <c r="F38" s="288">
        <f>F39+F40+F41</f>
        <v>0</v>
      </c>
      <c r="G38" s="288">
        <f>G39+G40+G41</f>
        <v>0</v>
      </c>
      <c r="H38" s="239"/>
    </row>
    <row r="39" spans="1:8" s="128" customFormat="1" ht="13.5" customHeight="1">
      <c r="A39" s="239"/>
      <c r="B39" s="209" t="s">
        <v>68</v>
      </c>
      <c r="C39" s="289">
        <v>0</v>
      </c>
      <c r="D39" s="289">
        <v>0</v>
      </c>
      <c r="E39" s="209" t="s">
        <v>69</v>
      </c>
      <c r="F39" s="289">
        <v>0</v>
      </c>
      <c r="G39" s="289">
        <v>0</v>
      </c>
      <c r="H39" s="239"/>
    </row>
    <row r="40" spans="1:8" s="128" customFormat="1" ht="13.5" customHeight="1">
      <c r="A40" s="239"/>
      <c r="B40" s="209" t="s">
        <v>70</v>
      </c>
      <c r="C40" s="289">
        <v>0</v>
      </c>
      <c r="D40" s="289">
        <v>0</v>
      </c>
      <c r="E40" s="209" t="s">
        <v>71</v>
      </c>
      <c r="F40" s="289">
        <v>0</v>
      </c>
      <c r="G40" s="289">
        <v>0</v>
      </c>
      <c r="H40" s="239"/>
    </row>
    <row r="41" spans="1:8" s="128" customFormat="1" ht="13.5" customHeight="1">
      <c r="A41" s="239"/>
      <c r="B41" s="208" t="s">
        <v>72</v>
      </c>
      <c r="C41" s="291">
        <f>C42+C43+C44+C45</f>
        <v>0</v>
      </c>
      <c r="D41" s="291">
        <f>D42+D43+D44+D45</f>
        <v>0</v>
      </c>
      <c r="E41" s="209" t="s">
        <v>73</v>
      </c>
      <c r="F41" s="289">
        <v>0</v>
      </c>
      <c r="G41" s="289">
        <v>0</v>
      </c>
      <c r="H41" s="239"/>
    </row>
    <row r="42" spans="1:8" s="128" customFormat="1" ht="13.5" customHeight="1">
      <c r="A42" s="239"/>
      <c r="B42" s="209" t="s">
        <v>74</v>
      </c>
      <c r="C42" s="289">
        <v>0</v>
      </c>
      <c r="D42" s="289">
        <v>0</v>
      </c>
      <c r="E42" s="208" t="s">
        <v>75</v>
      </c>
      <c r="F42" s="288">
        <f>F43+F44+F46</f>
        <v>0</v>
      </c>
      <c r="G42" s="288">
        <f>G43+G44+G46</f>
        <v>0</v>
      </c>
      <c r="H42" s="239"/>
    </row>
    <row r="43" spans="1:8" s="128" customFormat="1" ht="13.5" customHeight="1">
      <c r="A43" s="239"/>
      <c r="B43" s="209" t="s">
        <v>76</v>
      </c>
      <c r="C43" s="289">
        <v>0</v>
      </c>
      <c r="D43" s="289">
        <v>0</v>
      </c>
      <c r="E43" s="209" t="s">
        <v>77</v>
      </c>
      <c r="F43" s="289">
        <v>0</v>
      </c>
      <c r="G43" s="289">
        <v>0</v>
      </c>
      <c r="H43" s="239"/>
    </row>
    <row r="44" spans="1:8" s="239" customFormat="1" ht="13.5" customHeight="1">
      <c r="B44" s="210" t="s">
        <v>78</v>
      </c>
      <c r="C44" s="292">
        <v>0</v>
      </c>
      <c r="D44" s="292">
        <v>0</v>
      </c>
      <c r="E44" s="210" t="s">
        <v>79</v>
      </c>
      <c r="F44" s="292">
        <v>0</v>
      </c>
      <c r="G44" s="292">
        <v>0</v>
      </c>
    </row>
    <row r="45" spans="1:8" s="239" customFormat="1" ht="13.5" customHeight="1">
      <c r="B45" s="209" t="s">
        <v>80</v>
      </c>
      <c r="C45" s="289">
        <v>0</v>
      </c>
      <c r="D45" s="289">
        <v>0</v>
      </c>
      <c r="E45" s="209" t="s">
        <v>81</v>
      </c>
      <c r="F45" s="289">
        <v>0</v>
      </c>
      <c r="G45" s="289">
        <v>0</v>
      </c>
    </row>
    <row r="46" spans="1:8" s="239" customFormat="1" ht="13.5" customHeight="1">
      <c r="B46" s="211"/>
      <c r="C46" s="294"/>
      <c r="D46" s="294"/>
      <c r="E46" s="212"/>
      <c r="F46" s="289"/>
      <c r="G46" s="289"/>
    </row>
    <row r="47" spans="1:8" s="239" customFormat="1" ht="13.5" customHeight="1">
      <c r="B47" s="213" t="s">
        <v>82</v>
      </c>
      <c r="C47" s="456">
        <f>C9+C17+C25+C31+C38+C41</f>
        <v>1292506.96</v>
      </c>
      <c r="D47" s="295">
        <f>D9+D17+D25+D31+D38+D41</f>
        <v>972935.39999999991</v>
      </c>
      <c r="E47" s="214" t="s">
        <v>83</v>
      </c>
      <c r="F47" s="427">
        <f>F9+F19+F23+F26+F27+F31+F38+F42</f>
        <v>719322.64</v>
      </c>
      <c r="G47" s="296">
        <f>G9+G19+G23+G26+G27+G31+G38+G42</f>
        <v>465064.07999999996</v>
      </c>
    </row>
    <row r="48" spans="1:8" s="306" customFormat="1" ht="13.5" customHeight="1">
      <c r="B48" s="215"/>
      <c r="C48" s="297"/>
      <c r="D48" s="297"/>
      <c r="E48" s="216"/>
      <c r="F48" s="298"/>
      <c r="G48" s="298"/>
    </row>
    <row r="49" spans="2:7" s="306" customFormat="1" ht="13.5" customHeight="1">
      <c r="B49" s="217"/>
      <c r="C49" s="299"/>
      <c r="D49" s="299"/>
      <c r="E49" s="218"/>
      <c r="F49" s="300"/>
      <c r="G49" s="300"/>
    </row>
    <row r="50" spans="2:7" s="306" customFormat="1" ht="13.5" customHeight="1">
      <c r="B50" s="219" t="s">
        <v>84</v>
      </c>
      <c r="C50" s="301"/>
      <c r="D50" s="301"/>
      <c r="E50" s="220" t="s">
        <v>85</v>
      </c>
      <c r="F50" s="301"/>
      <c r="G50" s="301"/>
    </row>
    <row r="51" spans="2:7" s="239" customFormat="1" ht="13.5" customHeight="1">
      <c r="B51" s="208" t="s">
        <v>86</v>
      </c>
      <c r="C51" s="289">
        <v>0</v>
      </c>
      <c r="D51" s="289">
        <v>0</v>
      </c>
      <c r="E51" s="212" t="s">
        <v>87</v>
      </c>
      <c r="F51" s="289">
        <v>0</v>
      </c>
      <c r="G51" s="289">
        <v>0</v>
      </c>
    </row>
    <row r="52" spans="2:7" s="239" customFormat="1" ht="13.5" customHeight="1">
      <c r="B52" s="208" t="s">
        <v>88</v>
      </c>
      <c r="C52" s="289">
        <v>0</v>
      </c>
      <c r="D52" s="289">
        <v>0</v>
      </c>
      <c r="E52" s="212" t="s">
        <v>89</v>
      </c>
      <c r="F52" s="289">
        <v>0</v>
      </c>
      <c r="G52" s="289">
        <v>0</v>
      </c>
    </row>
    <row r="53" spans="2:7" s="239" customFormat="1" ht="13.5" customHeight="1">
      <c r="B53" s="208" t="s">
        <v>90</v>
      </c>
      <c r="C53" s="457">
        <v>10163592.09</v>
      </c>
      <c r="D53" s="457">
        <v>10163592.09</v>
      </c>
      <c r="E53" s="212"/>
      <c r="F53" s="289">
        <v>0</v>
      </c>
      <c r="G53" s="289">
        <v>0</v>
      </c>
    </row>
    <row r="54" spans="2:7" s="239" customFormat="1" ht="13.5" customHeight="1">
      <c r="B54" s="208" t="s">
        <v>91</v>
      </c>
      <c r="C54" s="289">
        <f>2279281.17+628716.73</f>
        <v>2907997.9</v>
      </c>
      <c r="D54" s="289">
        <f>2501292.59+698574.39</f>
        <v>3199866.98</v>
      </c>
      <c r="E54" s="212"/>
      <c r="F54" s="289">
        <v>0</v>
      </c>
      <c r="G54" s="289">
        <v>0</v>
      </c>
    </row>
    <row r="55" spans="2:7" s="239" customFormat="1" ht="13.5" customHeight="1">
      <c r="B55" s="208" t="s">
        <v>92</v>
      </c>
      <c r="C55" s="289">
        <v>63522.11</v>
      </c>
      <c r="D55" s="289">
        <v>65486.64</v>
      </c>
      <c r="E55" s="212"/>
      <c r="F55" s="289">
        <v>0</v>
      </c>
      <c r="G55" s="289">
        <v>0</v>
      </c>
    </row>
    <row r="56" spans="2:7" s="239" customFormat="1" ht="13.5" customHeight="1">
      <c r="B56" s="208" t="s">
        <v>93</v>
      </c>
      <c r="C56" s="289">
        <v>-139320.88</v>
      </c>
      <c r="D56" s="289">
        <v>-312845.96000000002</v>
      </c>
      <c r="E56" s="212"/>
      <c r="F56" s="289">
        <v>0</v>
      </c>
      <c r="G56" s="289">
        <v>0</v>
      </c>
    </row>
    <row r="57" spans="2:7" s="239" customFormat="1" ht="13.5" customHeight="1">
      <c r="B57" s="208" t="s">
        <v>94</v>
      </c>
      <c r="C57" s="289">
        <v>0</v>
      </c>
      <c r="D57" s="289">
        <v>0</v>
      </c>
      <c r="E57" s="214"/>
      <c r="F57" s="302"/>
      <c r="G57" s="302"/>
    </row>
    <row r="58" spans="2:7" s="239" customFormat="1" ht="13.5" customHeight="1">
      <c r="B58" s="208" t="s">
        <v>95</v>
      </c>
      <c r="C58" s="289">
        <v>0</v>
      </c>
      <c r="D58" s="289">
        <v>0</v>
      </c>
      <c r="E58" s="214" t="s">
        <v>96</v>
      </c>
      <c r="F58" s="296">
        <f>F51+F52+F53+F54+F55+F56</f>
        <v>0</v>
      </c>
      <c r="G58" s="296">
        <f>G51+G52+G53+G54+G55+G56</f>
        <v>0</v>
      </c>
    </row>
    <row r="59" spans="2:7" s="239" customFormat="1" ht="13.5" customHeight="1">
      <c r="B59" s="208" t="s">
        <v>97</v>
      </c>
      <c r="C59" s="289">
        <v>0</v>
      </c>
      <c r="D59" s="289">
        <v>0</v>
      </c>
      <c r="E59" s="221"/>
      <c r="F59" s="302"/>
      <c r="G59" s="302"/>
    </row>
    <row r="60" spans="2:7" s="239" customFormat="1" ht="13.5" customHeight="1">
      <c r="B60" s="208"/>
      <c r="C60" s="289"/>
      <c r="D60" s="289"/>
      <c r="E60" s="214" t="s">
        <v>98</v>
      </c>
      <c r="F60" s="296">
        <f>F47+F58</f>
        <v>719322.64</v>
      </c>
      <c r="G60" s="296">
        <f>G47+G58</f>
        <v>465064.07999999996</v>
      </c>
    </row>
    <row r="61" spans="2:7" s="239" customFormat="1" ht="13.5" customHeight="1">
      <c r="B61" s="213" t="s">
        <v>99</v>
      </c>
      <c r="C61" s="427">
        <f>C51+C52+C53+C54+C55+C56+C57+C58+C59</f>
        <v>12995791.219999999</v>
      </c>
      <c r="D61" s="296">
        <f>D51+D52+D53+D54+D55+D56+D57+D58+D59</f>
        <v>13116099.75</v>
      </c>
      <c r="E61" s="212"/>
      <c r="F61" s="302"/>
      <c r="G61" s="302"/>
    </row>
    <row r="62" spans="2:7" s="239" customFormat="1" ht="13.5" customHeight="1">
      <c r="B62" s="208"/>
      <c r="C62" s="302"/>
      <c r="D62" s="302"/>
      <c r="E62" s="214" t="s">
        <v>100</v>
      </c>
      <c r="F62" s="302"/>
      <c r="G62" s="302"/>
    </row>
    <row r="63" spans="2:7" s="239" customFormat="1" ht="13.5" customHeight="1">
      <c r="B63" s="213" t="s">
        <v>101</v>
      </c>
      <c r="C63" s="427">
        <f>C47+C61</f>
        <v>14288298.18</v>
      </c>
      <c r="D63" s="427">
        <f>D47+D61</f>
        <v>14089035.15</v>
      </c>
      <c r="E63" s="214"/>
      <c r="F63" s="302"/>
      <c r="G63" s="302"/>
    </row>
    <row r="64" spans="2:7" s="239" customFormat="1" ht="13.5" customHeight="1">
      <c r="B64" s="293"/>
      <c r="C64" s="303"/>
      <c r="D64" s="303"/>
      <c r="E64" s="214" t="s">
        <v>102</v>
      </c>
      <c r="F64" s="296">
        <f>F65+F66+F67</f>
        <v>0</v>
      </c>
      <c r="G64" s="296">
        <f>G65+G66+G67</f>
        <v>0</v>
      </c>
    </row>
    <row r="65" spans="2:7" s="239" customFormat="1" ht="13.5" customHeight="1">
      <c r="B65" s="293"/>
      <c r="C65" s="303"/>
      <c r="D65" s="303"/>
      <c r="E65" s="212" t="s">
        <v>103</v>
      </c>
      <c r="F65" s="289">
        <v>0</v>
      </c>
      <c r="G65" s="289">
        <v>0</v>
      </c>
    </row>
    <row r="66" spans="2:7" s="239" customFormat="1" ht="13.5" customHeight="1">
      <c r="B66" s="293"/>
      <c r="C66" s="303"/>
      <c r="D66" s="303"/>
      <c r="E66" s="212" t="s">
        <v>104</v>
      </c>
      <c r="F66" s="289">
        <v>0</v>
      </c>
      <c r="G66" s="289">
        <v>0</v>
      </c>
    </row>
    <row r="67" spans="2:7" s="239" customFormat="1" ht="13.5" customHeight="1">
      <c r="B67" s="293"/>
      <c r="C67" s="303"/>
      <c r="D67" s="303"/>
      <c r="E67" s="212" t="s">
        <v>105</v>
      </c>
      <c r="F67" s="289">
        <v>0</v>
      </c>
      <c r="G67" s="289">
        <v>0</v>
      </c>
    </row>
    <row r="68" spans="2:7" s="239" customFormat="1" ht="7.5" customHeight="1">
      <c r="B68" s="293"/>
      <c r="C68" s="303"/>
      <c r="D68" s="303"/>
      <c r="E68" s="212"/>
      <c r="F68" s="302"/>
      <c r="G68" s="302"/>
    </row>
    <row r="69" spans="2:7" s="239" customFormat="1" ht="13.5" customHeight="1">
      <c r="B69" s="293"/>
      <c r="C69" s="303"/>
      <c r="D69" s="303"/>
      <c r="E69" s="214" t="s">
        <v>106</v>
      </c>
      <c r="F69" s="296">
        <f>F70+F71+F72+F73+F74</f>
        <v>13568975.540000001</v>
      </c>
      <c r="G69" s="296">
        <f>G70+G71+G72+G73+G74</f>
        <v>13623971.07</v>
      </c>
    </row>
    <row r="70" spans="2:7" s="239" customFormat="1" ht="13.5" customHeight="1">
      <c r="B70" s="293"/>
      <c r="C70" s="303"/>
      <c r="D70" s="303"/>
      <c r="E70" s="212" t="s">
        <v>107</v>
      </c>
      <c r="F70" s="289">
        <v>-54995.53</v>
      </c>
      <c r="G70" s="289">
        <v>-192016.39</v>
      </c>
    </row>
    <row r="71" spans="2:7" s="239" customFormat="1" ht="13.5" customHeight="1">
      <c r="B71" s="293"/>
      <c r="C71" s="303"/>
      <c r="D71" s="303"/>
      <c r="E71" s="212" t="s">
        <v>108</v>
      </c>
      <c r="F71" s="289">
        <v>13623971.07</v>
      </c>
      <c r="G71" s="289">
        <v>13815987.460000001</v>
      </c>
    </row>
    <row r="72" spans="2:7" s="239" customFormat="1" ht="13.5" customHeight="1">
      <c r="B72" s="293"/>
      <c r="C72" s="303"/>
      <c r="D72" s="303"/>
      <c r="E72" s="212" t="s">
        <v>109</v>
      </c>
      <c r="F72" s="289">
        <v>0</v>
      </c>
      <c r="G72" s="388">
        <v>0</v>
      </c>
    </row>
    <row r="73" spans="2:7" s="239" customFormat="1" ht="13.5" customHeight="1">
      <c r="B73" s="293"/>
      <c r="C73" s="303"/>
      <c r="D73" s="303"/>
      <c r="E73" s="212" t="s">
        <v>110</v>
      </c>
      <c r="F73" s="289">
        <v>0</v>
      </c>
      <c r="G73" s="388">
        <v>0</v>
      </c>
    </row>
    <row r="74" spans="2:7" s="239" customFormat="1" ht="13.5" customHeight="1">
      <c r="B74" s="293"/>
      <c r="C74" s="303"/>
      <c r="D74" s="303"/>
      <c r="E74" s="212" t="s">
        <v>111</v>
      </c>
      <c r="F74" s="289">
        <v>0</v>
      </c>
      <c r="G74" s="388">
        <v>0</v>
      </c>
    </row>
    <row r="75" spans="2:7" s="239" customFormat="1" ht="6" customHeight="1">
      <c r="B75" s="293"/>
      <c r="C75" s="303"/>
      <c r="D75" s="303"/>
      <c r="E75" s="212"/>
      <c r="F75" s="302"/>
      <c r="G75" s="302"/>
    </row>
    <row r="76" spans="2:7" s="239" customFormat="1" ht="13.5" customHeight="1">
      <c r="B76" s="293"/>
      <c r="C76" s="303"/>
      <c r="D76" s="303"/>
      <c r="E76" s="214" t="s">
        <v>112</v>
      </c>
      <c r="F76" s="296">
        <f>F77+F78</f>
        <v>0</v>
      </c>
      <c r="G76" s="296">
        <f>G77+G78</f>
        <v>0</v>
      </c>
    </row>
    <row r="77" spans="2:7" s="239" customFormat="1" ht="13.5" customHeight="1">
      <c r="B77" s="293"/>
      <c r="C77" s="303"/>
      <c r="D77" s="303"/>
      <c r="E77" s="212" t="s">
        <v>113</v>
      </c>
      <c r="F77" s="289"/>
      <c r="G77" s="289"/>
    </row>
    <row r="78" spans="2:7" s="239" customFormat="1" ht="13.5" customHeight="1">
      <c r="B78" s="293"/>
      <c r="C78" s="303"/>
      <c r="D78" s="303"/>
      <c r="E78" s="212" t="s">
        <v>114</v>
      </c>
      <c r="F78" s="289"/>
      <c r="G78" s="289"/>
    </row>
    <row r="79" spans="2:7" s="239" customFormat="1" ht="7.5" customHeight="1">
      <c r="B79" s="293"/>
      <c r="C79" s="303"/>
      <c r="D79" s="303"/>
      <c r="E79" s="212"/>
      <c r="F79" s="302"/>
      <c r="G79" s="302"/>
    </row>
    <row r="80" spans="2:7" s="239" customFormat="1" ht="13.5" customHeight="1">
      <c r="B80" s="293"/>
      <c r="C80" s="303"/>
      <c r="D80" s="303"/>
      <c r="E80" s="214" t="s">
        <v>115</v>
      </c>
      <c r="F80" s="296">
        <f>F64+F69+F76</f>
        <v>13568975.540000001</v>
      </c>
      <c r="G80" s="296">
        <f>G64+G69+G76</f>
        <v>13623971.07</v>
      </c>
    </row>
    <row r="81" spans="1:8" s="239" customFormat="1" ht="4.5" customHeight="1">
      <c r="B81" s="293"/>
      <c r="C81" s="303"/>
      <c r="D81" s="303"/>
      <c r="E81" s="212"/>
      <c r="F81" s="302"/>
      <c r="G81" s="302"/>
    </row>
    <row r="82" spans="1:8" s="239" customFormat="1" ht="13.5" customHeight="1">
      <c r="B82" s="293"/>
      <c r="C82" s="303"/>
      <c r="D82" s="303"/>
      <c r="E82" s="214" t="s">
        <v>116</v>
      </c>
      <c r="F82" s="427">
        <f>F60+F80</f>
        <v>14288298.180000002</v>
      </c>
      <c r="G82" s="427">
        <f>G60+G80</f>
        <v>14089035.15</v>
      </c>
    </row>
    <row r="83" spans="1:8" s="239" customFormat="1" ht="13.5" customHeight="1">
      <c r="B83" s="304"/>
      <c r="C83" s="297"/>
      <c r="D83" s="297"/>
      <c r="E83" s="222"/>
      <c r="F83" s="298"/>
      <c r="G83" s="298"/>
    </row>
    <row r="84" spans="1:8" s="239" customFormat="1" ht="13.5" customHeight="1">
      <c r="A84" s="128"/>
      <c r="B84" s="223"/>
      <c r="C84" s="224"/>
      <c r="D84" s="224"/>
      <c r="E84" s="225"/>
      <c r="F84" s="226"/>
      <c r="G84" s="226"/>
    </row>
    <row r="85" spans="1:8" s="239" customFormat="1" ht="13.5" customHeight="1">
      <c r="B85" s="389" t="s">
        <v>679</v>
      </c>
      <c r="C85" s="224"/>
      <c r="D85" s="224"/>
      <c r="E85" s="225"/>
      <c r="F85" s="226"/>
      <c r="G85" s="226"/>
    </row>
    <row r="86" spans="1:8" s="239" customFormat="1" ht="13.5" customHeight="1">
      <c r="A86" s="128"/>
      <c r="B86" s="223"/>
      <c r="C86" s="224"/>
      <c r="D86" s="224"/>
      <c r="E86" s="225"/>
      <c r="F86" s="226"/>
      <c r="G86" s="226"/>
    </row>
    <row r="87" spans="1:8" s="239" customFormat="1" ht="13.5" customHeight="1">
      <c r="A87" s="128"/>
      <c r="B87" s="227"/>
      <c r="C87" s="224"/>
      <c r="D87" s="224"/>
      <c r="E87" s="225"/>
      <c r="F87" s="226"/>
      <c r="G87" s="226"/>
    </row>
    <row r="88" spans="1:8" s="239" customFormat="1" ht="13.5" customHeight="1">
      <c r="A88" s="128"/>
      <c r="B88" s="223"/>
      <c r="C88" s="224"/>
      <c r="D88" s="224"/>
      <c r="E88" s="225"/>
      <c r="F88" s="226"/>
      <c r="G88" s="226"/>
    </row>
    <row r="89" spans="1:8" s="239" customFormat="1" ht="13.5" customHeight="1">
      <c r="A89" s="128"/>
      <c r="B89" s="223"/>
      <c r="C89" s="224"/>
      <c r="D89" s="224"/>
      <c r="E89" s="225"/>
      <c r="F89" s="226"/>
      <c r="G89" s="226"/>
    </row>
    <row r="90" spans="1:8" s="239" customFormat="1" ht="13.5" customHeight="1">
      <c r="A90" s="128"/>
      <c r="B90" s="228"/>
      <c r="C90" s="473"/>
      <c r="D90" s="473"/>
      <c r="E90" s="474"/>
      <c r="F90" s="474"/>
      <c r="G90" s="226"/>
      <c r="H90" s="228"/>
    </row>
    <row r="91" spans="1:8" s="239" customFormat="1" ht="13.5" customHeight="1">
      <c r="A91" s="128"/>
      <c r="B91" s="228"/>
      <c r="C91" s="473"/>
      <c r="D91" s="473"/>
      <c r="E91" s="475"/>
      <c r="F91" s="476"/>
      <c r="G91" s="226"/>
      <c r="H91" s="228"/>
    </row>
    <row r="92" spans="1:8">
      <c r="B92" s="228"/>
      <c r="C92" s="228"/>
      <c r="D92" s="228"/>
      <c r="E92" s="228"/>
      <c r="F92" s="228"/>
      <c r="G92" s="228"/>
      <c r="H92" s="228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8"/>
  <sheetViews>
    <sheetView zoomScale="110" zoomScaleNormal="110" workbookViewId="0">
      <selection activeCell="G13" sqref="G13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95" t="s">
        <v>611</v>
      </c>
      <c r="C1" s="495"/>
      <c r="D1" s="495"/>
      <c r="E1" s="495"/>
      <c r="F1" s="495"/>
      <c r="G1" s="495"/>
      <c r="H1" s="495"/>
      <c r="I1" s="495"/>
      <c r="J1" s="19"/>
    </row>
    <row r="2" spans="2:10">
      <c r="B2" s="631" t="s">
        <v>674</v>
      </c>
      <c r="C2" s="632"/>
      <c r="D2" s="632"/>
      <c r="E2" s="632"/>
      <c r="F2" s="632"/>
      <c r="G2" s="632"/>
      <c r="H2" s="632"/>
      <c r="I2" s="633"/>
      <c r="J2" s="18"/>
    </row>
    <row r="3" spans="2:10">
      <c r="B3" s="634" t="s">
        <v>416</v>
      </c>
      <c r="C3" s="635"/>
      <c r="D3" s="635"/>
      <c r="E3" s="635"/>
      <c r="F3" s="635"/>
      <c r="G3" s="635"/>
      <c r="H3" s="635"/>
      <c r="I3" s="636"/>
      <c r="J3" s="18"/>
    </row>
    <row r="4" spans="2:10">
      <c r="B4" s="634" t="s">
        <v>2</v>
      </c>
      <c r="C4" s="635"/>
      <c r="D4" s="635"/>
      <c r="E4" s="635"/>
      <c r="F4" s="635"/>
      <c r="G4" s="635"/>
      <c r="H4" s="635"/>
      <c r="I4" s="636"/>
      <c r="J4" s="18"/>
    </row>
    <row r="5" spans="2:10">
      <c r="B5" s="637" t="s">
        <v>417</v>
      </c>
      <c r="C5" s="638"/>
      <c r="D5" s="638"/>
      <c r="E5" s="638"/>
      <c r="F5" s="638"/>
      <c r="G5" s="638"/>
      <c r="H5" s="638"/>
      <c r="I5" s="639"/>
      <c r="J5" s="17"/>
    </row>
    <row r="6" spans="2:10" ht="33" customHeight="1">
      <c r="B6" s="640" t="s">
        <v>418</v>
      </c>
      <c r="C6" s="640"/>
      <c r="D6" s="4" t="s">
        <v>668</v>
      </c>
      <c r="E6" s="4" t="s">
        <v>669</v>
      </c>
      <c r="F6" s="4" t="s">
        <v>670</v>
      </c>
      <c r="G6" s="4" t="s">
        <v>671</v>
      </c>
      <c r="H6" s="4" t="s">
        <v>672</v>
      </c>
      <c r="I6" s="4" t="s">
        <v>673</v>
      </c>
      <c r="J6" s="22"/>
    </row>
    <row r="7" spans="2:10" s="20" customFormat="1" ht="15" customHeight="1">
      <c r="B7" s="625"/>
      <c r="C7" s="626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29" t="s">
        <v>612</v>
      </c>
      <c r="C8" s="630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613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614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615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616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617</v>
      </c>
      <c r="D13" s="115"/>
      <c r="E13" s="115"/>
      <c r="F13" s="115"/>
      <c r="G13" s="115" t="s">
        <v>684</v>
      </c>
      <c r="H13" s="115"/>
      <c r="I13" s="115"/>
      <c r="J13" s="21"/>
    </row>
    <row r="14" spans="2:10" s="20" customFormat="1" ht="15" customHeight="1">
      <c r="B14" s="27"/>
      <c r="C14" s="91" t="s">
        <v>618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619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620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621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622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623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624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27"/>
      <c r="C21" s="628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29" t="s">
        <v>625</v>
      </c>
      <c r="C22" s="630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626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627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628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629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630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27"/>
      <c r="C28" s="628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29" t="s">
        <v>631</v>
      </c>
      <c r="C29" s="630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632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27"/>
      <c r="C31" s="628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29" t="s">
        <v>633</v>
      </c>
      <c r="C32" s="630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27"/>
      <c r="C33" s="628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268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424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425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426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23"/>
      <c r="C38" s="624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72" t="s">
        <v>635</v>
      </c>
      <c r="C1" s="572"/>
      <c r="D1" s="572"/>
      <c r="E1" s="572"/>
      <c r="F1" s="572"/>
      <c r="G1" s="572"/>
      <c r="H1" s="572"/>
      <c r="I1" s="572"/>
    </row>
    <row r="2" spans="2:9">
      <c r="B2" s="645" t="s">
        <v>674</v>
      </c>
      <c r="C2" s="646"/>
      <c r="D2" s="646"/>
      <c r="E2" s="646"/>
      <c r="F2" s="646"/>
      <c r="G2" s="646"/>
      <c r="H2" s="646"/>
      <c r="I2" s="647"/>
    </row>
    <row r="3" spans="2:9">
      <c r="B3" s="634" t="s">
        <v>427</v>
      </c>
      <c r="C3" s="635"/>
      <c r="D3" s="635"/>
      <c r="E3" s="635"/>
      <c r="F3" s="635"/>
      <c r="G3" s="635"/>
      <c r="H3" s="635"/>
      <c r="I3" s="636"/>
    </row>
    <row r="4" spans="2:9">
      <c r="B4" s="634" t="s">
        <v>658</v>
      </c>
      <c r="C4" s="635"/>
      <c r="D4" s="635"/>
      <c r="E4" s="635"/>
      <c r="F4" s="635"/>
      <c r="G4" s="635"/>
      <c r="H4" s="635"/>
      <c r="I4" s="636"/>
    </row>
    <row r="5" spans="2:9">
      <c r="B5" s="637" t="s">
        <v>428</v>
      </c>
      <c r="C5" s="638"/>
      <c r="D5" s="638"/>
      <c r="E5" s="638"/>
      <c r="F5" s="638"/>
      <c r="G5" s="638"/>
      <c r="H5" s="638"/>
      <c r="I5" s="639"/>
    </row>
    <row r="6" spans="2:9" ht="24.75">
      <c r="B6" s="640" t="s">
        <v>418</v>
      </c>
      <c r="C6" s="640"/>
      <c r="D6" s="92" t="s">
        <v>634</v>
      </c>
      <c r="E6" s="92" t="s">
        <v>419</v>
      </c>
      <c r="F6" s="92" t="s">
        <v>420</v>
      </c>
      <c r="G6" s="92" t="s">
        <v>421</v>
      </c>
      <c r="H6" s="92" t="s">
        <v>422</v>
      </c>
      <c r="I6" s="92" t="s">
        <v>423</v>
      </c>
    </row>
    <row r="7" spans="2:9" ht="15" customHeight="1">
      <c r="B7" s="641" t="s">
        <v>636</v>
      </c>
      <c r="C7" s="642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637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638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639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640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641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642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643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644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645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43" t="s">
        <v>646</v>
      </c>
      <c r="C18" s="644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637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638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639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640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641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642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643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647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645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43" t="s">
        <v>648</v>
      </c>
      <c r="C29" s="644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95" t="s">
        <v>649</v>
      </c>
      <c r="C1" s="495"/>
      <c r="D1" s="495"/>
      <c r="E1" s="495"/>
      <c r="F1" s="495"/>
      <c r="G1" s="495"/>
      <c r="H1" s="495"/>
      <c r="I1" s="495"/>
    </row>
    <row r="2" spans="2:9" ht="14.1" customHeight="1">
      <c r="B2" s="645" t="s">
        <v>674</v>
      </c>
      <c r="C2" s="646"/>
      <c r="D2" s="646"/>
      <c r="E2" s="646"/>
      <c r="F2" s="646"/>
      <c r="G2" s="646"/>
      <c r="H2" s="646"/>
      <c r="I2" s="647"/>
    </row>
    <row r="3" spans="2:9" ht="14.1" customHeight="1">
      <c r="B3" s="634" t="s">
        <v>429</v>
      </c>
      <c r="C3" s="635"/>
      <c r="D3" s="635"/>
      <c r="E3" s="635"/>
      <c r="F3" s="635"/>
      <c r="G3" s="635"/>
      <c r="H3" s="635"/>
      <c r="I3" s="636"/>
    </row>
    <row r="4" spans="2:9" ht="14.1" customHeight="1">
      <c r="B4" s="637" t="s">
        <v>659</v>
      </c>
      <c r="C4" s="638"/>
      <c r="D4" s="638"/>
      <c r="E4" s="638"/>
      <c r="F4" s="638"/>
      <c r="G4" s="638"/>
      <c r="H4" s="638"/>
      <c r="I4" s="639"/>
    </row>
    <row r="5" spans="2:9" ht="20.100000000000001" customHeight="1">
      <c r="B5" s="640" t="s">
        <v>418</v>
      </c>
      <c r="C5" s="640"/>
      <c r="D5" s="92" t="s">
        <v>430</v>
      </c>
      <c r="E5" s="92" t="s">
        <v>431</v>
      </c>
      <c r="F5" s="92" t="s">
        <v>432</v>
      </c>
      <c r="G5" s="92" t="s">
        <v>433</v>
      </c>
      <c r="H5" s="92" t="s">
        <v>434</v>
      </c>
      <c r="I5" s="92" t="s">
        <v>435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29" t="s">
        <v>650</v>
      </c>
      <c r="C7" s="630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613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614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615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616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617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618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619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620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621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651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623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624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29" t="s">
        <v>652</v>
      </c>
      <c r="C21" s="630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626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627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628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629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630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29" t="s">
        <v>653</v>
      </c>
      <c r="C28" s="630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266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29" t="s">
        <v>654</v>
      </c>
      <c r="C31" s="630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268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424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425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426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48" t="s">
        <v>485</v>
      </c>
      <c r="C39" s="648"/>
      <c r="D39" s="648"/>
      <c r="E39" s="648"/>
      <c r="F39" s="648"/>
      <c r="G39" s="648"/>
      <c r="H39" s="648"/>
      <c r="I39" s="648"/>
    </row>
    <row r="40" spans="2:9">
      <c r="B40" s="648" t="s">
        <v>486</v>
      </c>
      <c r="C40" s="648"/>
      <c r="D40" s="648"/>
      <c r="E40" s="648"/>
      <c r="F40" s="648"/>
      <c r="G40" s="648"/>
      <c r="H40" s="648"/>
      <c r="I40" s="648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655</v>
      </c>
      <c r="C1" s="2"/>
      <c r="D1" s="2"/>
    </row>
    <row r="2" spans="2:9">
      <c r="B2" s="645" t="s">
        <v>674</v>
      </c>
      <c r="C2" s="646"/>
      <c r="D2" s="646"/>
      <c r="E2" s="646"/>
      <c r="F2" s="646"/>
      <c r="G2" s="646"/>
      <c r="H2" s="646"/>
      <c r="I2" s="647"/>
    </row>
    <row r="3" spans="2:9">
      <c r="B3" s="634" t="s">
        <v>436</v>
      </c>
      <c r="C3" s="635"/>
      <c r="D3" s="635"/>
      <c r="E3" s="635"/>
      <c r="F3" s="635"/>
      <c r="G3" s="635"/>
      <c r="H3" s="635"/>
      <c r="I3" s="636"/>
    </row>
    <row r="4" spans="2:9">
      <c r="B4" s="637" t="s">
        <v>658</v>
      </c>
      <c r="C4" s="638"/>
      <c r="D4" s="638"/>
      <c r="E4" s="638"/>
      <c r="F4" s="638"/>
      <c r="G4" s="638"/>
      <c r="H4" s="638"/>
      <c r="I4" s="639"/>
    </row>
    <row r="5" spans="2:9" ht="17.25">
      <c r="B5" s="640" t="s">
        <v>418</v>
      </c>
      <c r="C5" s="640"/>
      <c r="D5" s="106" t="s">
        <v>430</v>
      </c>
      <c r="E5" s="106" t="s">
        <v>431</v>
      </c>
      <c r="F5" s="106" t="s">
        <v>432</v>
      </c>
      <c r="G5" s="106" t="s">
        <v>433</v>
      </c>
      <c r="H5" s="106" t="s">
        <v>434</v>
      </c>
      <c r="I5" s="107" t="s">
        <v>435</v>
      </c>
    </row>
    <row r="6" spans="2:9" ht="15" customHeight="1">
      <c r="B6" s="651" t="s">
        <v>636</v>
      </c>
      <c r="C6" s="652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637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638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639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640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641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642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643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644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645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49" t="s">
        <v>646</v>
      </c>
      <c r="C17" s="650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637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638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639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640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641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642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643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647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645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49" t="s">
        <v>656</v>
      </c>
      <c r="C28" s="650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48" t="s">
        <v>483</v>
      </c>
      <c r="C31" s="648"/>
      <c r="D31" s="648"/>
      <c r="E31" s="648"/>
      <c r="F31" s="648"/>
      <c r="G31" s="648"/>
      <c r="H31" s="648"/>
      <c r="I31" s="648"/>
    </row>
    <row r="32" spans="2:9">
      <c r="B32" s="648" t="s">
        <v>484</v>
      </c>
      <c r="C32" s="648"/>
      <c r="D32" s="648"/>
      <c r="E32" s="648"/>
      <c r="F32" s="648"/>
      <c r="G32" s="648"/>
      <c r="H32" s="648"/>
      <c r="I32" s="648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95" t="s">
        <v>657</v>
      </c>
      <c r="C1" s="495"/>
      <c r="D1" s="495"/>
      <c r="E1" s="495"/>
      <c r="F1" s="495"/>
      <c r="G1" s="495"/>
      <c r="H1" s="495"/>
      <c r="I1" s="495"/>
    </row>
    <row r="2" spans="2:9">
      <c r="B2" s="653" t="s">
        <v>674</v>
      </c>
      <c r="C2" s="654"/>
      <c r="D2" s="654"/>
      <c r="E2" s="654"/>
      <c r="F2" s="654"/>
      <c r="G2" s="654"/>
      <c r="H2" s="654"/>
      <c r="I2" s="655"/>
    </row>
    <row r="3" spans="2:9">
      <c r="B3" s="656" t="s">
        <v>437</v>
      </c>
      <c r="C3" s="657"/>
      <c r="D3" s="657"/>
      <c r="E3" s="657"/>
      <c r="F3" s="657"/>
      <c r="G3" s="657"/>
      <c r="H3" s="657"/>
      <c r="I3" s="658"/>
    </row>
    <row r="4" spans="2:9" ht="24.75">
      <c r="B4" s="659"/>
      <c r="C4" s="659"/>
      <c r="D4" s="659"/>
      <c r="E4" s="36" t="s">
        <v>438</v>
      </c>
      <c r="F4" s="36" t="s">
        <v>439</v>
      </c>
      <c r="G4" s="36" t="s">
        <v>440</v>
      </c>
      <c r="H4" s="36" t="s">
        <v>441</v>
      </c>
      <c r="I4" s="36" t="s">
        <v>442</v>
      </c>
    </row>
    <row r="5" spans="2:9" ht="12.95" customHeight="1">
      <c r="B5" s="37" t="s">
        <v>443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444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445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446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447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448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449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450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451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448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449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450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452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453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454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455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456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457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458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459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460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461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462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447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451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463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464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465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466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467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468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469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470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471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472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473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471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472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474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471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472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475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476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471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472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477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478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479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480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481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482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1"/>
  <sheetViews>
    <sheetView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61" t="s">
        <v>489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</row>
    <row r="2" spans="2:13" ht="14.1" customHeight="1">
      <c r="B2" s="631" t="s">
        <v>0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3"/>
    </row>
    <row r="3" spans="2:13" ht="14.1" customHeight="1">
      <c r="B3" s="634" t="s">
        <v>490</v>
      </c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6"/>
    </row>
    <row r="4" spans="2:13" ht="14.1" customHeight="1">
      <c r="B4" s="637" t="s">
        <v>491</v>
      </c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639"/>
    </row>
    <row r="5" spans="2:13" ht="14.1" customHeight="1">
      <c r="B5" s="671" t="s">
        <v>492</v>
      </c>
      <c r="C5" s="671"/>
      <c r="D5" s="671"/>
      <c r="E5" s="671"/>
      <c r="F5" s="640" t="s">
        <v>493</v>
      </c>
      <c r="G5" s="640"/>
      <c r="H5" s="640"/>
      <c r="I5" s="640"/>
      <c r="J5" s="640" t="s">
        <v>494</v>
      </c>
      <c r="K5" s="640"/>
      <c r="L5" s="670" t="s">
        <v>495</v>
      </c>
      <c r="M5" s="670" t="s">
        <v>496</v>
      </c>
    </row>
    <row r="6" spans="2:13" ht="14.1" customHeight="1">
      <c r="B6" s="671"/>
      <c r="C6" s="671"/>
      <c r="D6" s="671"/>
      <c r="E6" s="671"/>
      <c r="F6" s="670" t="s">
        <v>497</v>
      </c>
      <c r="G6" s="670"/>
      <c r="H6" s="670" t="s">
        <v>498</v>
      </c>
      <c r="I6" s="670"/>
      <c r="J6" s="8"/>
      <c r="K6" s="8"/>
      <c r="L6" s="670"/>
      <c r="M6" s="670"/>
    </row>
    <row r="7" spans="2:13" ht="16.5">
      <c r="B7" s="671"/>
      <c r="C7" s="671"/>
      <c r="D7" s="671"/>
      <c r="E7" s="671"/>
      <c r="F7" s="4"/>
      <c r="G7" s="49" t="s">
        <v>499</v>
      </c>
      <c r="H7" s="49"/>
      <c r="I7" s="49" t="s">
        <v>500</v>
      </c>
      <c r="J7" s="50" t="s">
        <v>501</v>
      </c>
      <c r="K7" s="49" t="s">
        <v>502</v>
      </c>
      <c r="L7" s="670"/>
      <c r="M7" s="670"/>
    </row>
    <row r="8" spans="2:13" ht="15" customHeight="1">
      <c r="B8" s="662" t="s">
        <v>503</v>
      </c>
      <c r="C8" s="663"/>
      <c r="D8" s="663"/>
      <c r="E8" s="663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64" t="s">
        <v>504</v>
      </c>
      <c r="C9" s="665"/>
      <c r="D9" s="665"/>
      <c r="E9" s="665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60" t="s">
        <v>505</v>
      </c>
      <c r="E10" s="660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506</v>
      </c>
      <c r="E11" s="60" t="s">
        <v>507</v>
      </c>
      <c r="F11" s="12"/>
      <c r="G11" s="52" t="s">
        <v>508</v>
      </c>
      <c r="H11" s="102"/>
      <c r="I11" s="103"/>
      <c r="J11" s="102"/>
      <c r="K11" s="12" t="s">
        <v>509</v>
      </c>
      <c r="L11" s="52" t="s">
        <v>510</v>
      </c>
      <c r="M11" s="102"/>
    </row>
    <row r="12" spans="2:13" ht="16.5">
      <c r="B12" s="57"/>
      <c r="C12" s="58"/>
      <c r="D12" s="59" t="s">
        <v>511</v>
      </c>
      <c r="E12" s="60" t="s">
        <v>185</v>
      </c>
      <c r="F12" s="12"/>
      <c r="G12" s="52" t="s">
        <v>512</v>
      </c>
      <c r="H12" s="102"/>
      <c r="I12" s="103"/>
      <c r="J12" s="102"/>
      <c r="K12" s="12" t="s">
        <v>509</v>
      </c>
      <c r="L12" s="52" t="s">
        <v>510</v>
      </c>
      <c r="M12" s="102"/>
    </row>
    <row r="13" spans="2:13" ht="16.5">
      <c r="B13" s="57"/>
      <c r="C13" s="58"/>
      <c r="D13" s="59" t="s">
        <v>513</v>
      </c>
      <c r="E13" s="60" t="s">
        <v>514</v>
      </c>
      <c r="F13" s="12"/>
      <c r="G13" s="52" t="s">
        <v>515</v>
      </c>
      <c r="H13" s="102"/>
      <c r="I13" s="103"/>
      <c r="J13" s="102"/>
      <c r="K13" s="12" t="s">
        <v>509</v>
      </c>
      <c r="L13" s="52" t="s">
        <v>510</v>
      </c>
      <c r="M13" s="102"/>
    </row>
    <row r="14" spans="2:13" ht="15">
      <c r="B14" s="13"/>
      <c r="C14" s="56">
        <v>2</v>
      </c>
      <c r="D14" s="660" t="s">
        <v>516</v>
      </c>
      <c r="E14" s="660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506</v>
      </c>
      <c r="E15" s="60" t="s">
        <v>507</v>
      </c>
      <c r="F15" s="12"/>
      <c r="G15" s="52" t="s">
        <v>508</v>
      </c>
      <c r="H15" s="12"/>
      <c r="I15" s="103"/>
      <c r="J15" s="102"/>
      <c r="K15" s="12" t="s">
        <v>509</v>
      </c>
      <c r="L15" s="52" t="s">
        <v>510</v>
      </c>
      <c r="M15" s="102"/>
    </row>
    <row r="16" spans="2:13" ht="16.5">
      <c r="B16" s="57"/>
      <c r="C16" s="58"/>
      <c r="D16" s="59" t="s">
        <v>511</v>
      </c>
      <c r="E16" s="60" t="s">
        <v>185</v>
      </c>
      <c r="F16" s="12"/>
      <c r="G16" s="52" t="s">
        <v>512</v>
      </c>
      <c r="H16" s="12"/>
      <c r="I16" s="103"/>
      <c r="J16" s="102"/>
      <c r="K16" s="12" t="s">
        <v>509</v>
      </c>
      <c r="L16" s="52" t="s">
        <v>510</v>
      </c>
      <c r="M16" s="102"/>
    </row>
    <row r="17" spans="2:13" ht="16.5">
      <c r="B17" s="57"/>
      <c r="C17" s="58"/>
      <c r="D17" s="59" t="s">
        <v>513</v>
      </c>
      <c r="E17" s="60" t="s">
        <v>514</v>
      </c>
      <c r="F17" s="12"/>
      <c r="G17" s="52" t="s">
        <v>515</v>
      </c>
      <c r="H17" s="12"/>
      <c r="I17" s="103"/>
      <c r="J17" s="102"/>
      <c r="K17" s="12" t="s">
        <v>509</v>
      </c>
      <c r="L17" s="52" t="s">
        <v>510</v>
      </c>
      <c r="M17" s="102"/>
    </row>
    <row r="18" spans="2:13" ht="16.5" customHeight="1">
      <c r="B18" s="13"/>
      <c r="C18" s="56">
        <v>3</v>
      </c>
      <c r="D18" s="660" t="s">
        <v>517</v>
      </c>
      <c r="E18" s="660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506</v>
      </c>
      <c r="E19" s="60" t="s">
        <v>507</v>
      </c>
      <c r="F19" s="12"/>
      <c r="G19" s="52" t="s">
        <v>518</v>
      </c>
      <c r="H19" s="12"/>
      <c r="I19" s="103"/>
      <c r="J19" s="102"/>
      <c r="K19" s="12" t="s">
        <v>509</v>
      </c>
      <c r="L19" s="52" t="s">
        <v>519</v>
      </c>
      <c r="M19" s="102"/>
    </row>
    <row r="20" spans="2:13" ht="15">
      <c r="B20" s="57"/>
      <c r="C20" s="58"/>
      <c r="D20" s="59" t="s">
        <v>511</v>
      </c>
      <c r="E20" s="60" t="s">
        <v>185</v>
      </c>
      <c r="F20" s="12"/>
      <c r="G20" s="52" t="s">
        <v>520</v>
      </c>
      <c r="H20" s="12"/>
      <c r="I20" s="103"/>
      <c r="J20" s="102"/>
      <c r="K20" s="12" t="s">
        <v>509</v>
      </c>
      <c r="L20" s="52" t="s">
        <v>519</v>
      </c>
      <c r="M20" s="102"/>
    </row>
    <row r="21" spans="2:13" ht="16.5">
      <c r="B21" s="57"/>
      <c r="C21" s="58"/>
      <c r="D21" s="59" t="s">
        <v>513</v>
      </c>
      <c r="E21" s="60" t="s">
        <v>514</v>
      </c>
      <c r="F21" s="12"/>
      <c r="G21" s="52" t="s">
        <v>515</v>
      </c>
      <c r="H21" s="12"/>
      <c r="I21" s="103"/>
      <c r="J21" s="102"/>
      <c r="K21" s="12" t="s">
        <v>509</v>
      </c>
      <c r="L21" s="52" t="s">
        <v>519</v>
      </c>
      <c r="M21" s="102"/>
    </row>
    <row r="22" spans="2:13" ht="16.5" customHeight="1">
      <c r="B22" s="13"/>
      <c r="C22" s="56">
        <v>4</v>
      </c>
      <c r="D22" s="660" t="s">
        <v>521</v>
      </c>
      <c r="E22" s="660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506</v>
      </c>
      <c r="E23" s="83" t="s">
        <v>522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523</v>
      </c>
      <c r="F24" s="12"/>
      <c r="G24" s="52" t="s">
        <v>524</v>
      </c>
      <c r="H24" s="12"/>
      <c r="I24" s="103"/>
      <c r="J24" s="102"/>
      <c r="K24" s="12" t="s">
        <v>509</v>
      </c>
      <c r="L24" s="52" t="s">
        <v>525</v>
      </c>
      <c r="M24" s="102"/>
    </row>
    <row r="25" spans="2:13" ht="16.5">
      <c r="B25" s="57"/>
      <c r="C25" s="58"/>
      <c r="D25" s="59"/>
      <c r="E25" s="64" t="s">
        <v>526</v>
      </c>
      <c r="F25" s="12"/>
      <c r="G25" s="52" t="s">
        <v>527</v>
      </c>
      <c r="H25" s="12"/>
      <c r="I25" s="103"/>
      <c r="J25" s="102"/>
      <c r="K25" s="12" t="s">
        <v>509</v>
      </c>
      <c r="L25" s="52" t="s">
        <v>525</v>
      </c>
      <c r="M25" s="102"/>
    </row>
    <row r="26" spans="2:13" ht="30.75" customHeight="1">
      <c r="B26" s="65"/>
      <c r="C26" s="66"/>
      <c r="D26" s="59" t="s">
        <v>511</v>
      </c>
      <c r="E26" s="60" t="s">
        <v>528</v>
      </c>
      <c r="F26" s="51"/>
      <c r="G26" s="52" t="s">
        <v>529</v>
      </c>
      <c r="H26" s="51"/>
      <c r="I26" s="103"/>
      <c r="J26" s="102"/>
      <c r="K26" s="12" t="s">
        <v>509</v>
      </c>
      <c r="L26" s="52" t="s">
        <v>525</v>
      </c>
      <c r="M26" s="102"/>
    </row>
    <row r="27" spans="2:13" ht="16.5">
      <c r="B27" s="65"/>
      <c r="C27" s="66"/>
      <c r="D27" s="59" t="s">
        <v>513</v>
      </c>
      <c r="E27" s="60" t="s">
        <v>530</v>
      </c>
      <c r="F27" s="51"/>
      <c r="G27" s="52" t="s">
        <v>531</v>
      </c>
      <c r="H27" s="51"/>
      <c r="I27" s="103"/>
      <c r="J27" s="102"/>
      <c r="K27" s="12" t="s">
        <v>509</v>
      </c>
      <c r="L27" s="52" t="s">
        <v>525</v>
      </c>
      <c r="M27" s="102"/>
    </row>
    <row r="28" spans="2:13" ht="28.5" customHeight="1">
      <c r="B28" s="65"/>
      <c r="C28" s="66"/>
      <c r="D28" s="59" t="s">
        <v>532</v>
      </c>
      <c r="E28" s="60" t="s">
        <v>533</v>
      </c>
      <c r="F28" s="51"/>
      <c r="G28" s="52" t="s">
        <v>529</v>
      </c>
      <c r="H28" s="51"/>
      <c r="I28" s="103"/>
      <c r="J28" s="102"/>
      <c r="K28" s="12" t="s">
        <v>509</v>
      </c>
      <c r="L28" s="52" t="s">
        <v>525</v>
      </c>
      <c r="M28" s="102"/>
    </row>
    <row r="29" spans="2:13" ht="16.5" customHeight="1">
      <c r="B29" s="13"/>
      <c r="C29" s="56">
        <v>5</v>
      </c>
      <c r="D29" s="660" t="s">
        <v>534</v>
      </c>
      <c r="E29" s="660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535</v>
      </c>
      <c r="E30" s="60" t="s">
        <v>536</v>
      </c>
      <c r="F30" s="12"/>
      <c r="G30" s="52" t="s">
        <v>537</v>
      </c>
      <c r="H30" s="12"/>
      <c r="I30" s="103"/>
      <c r="J30" s="102"/>
      <c r="K30" s="12" t="s">
        <v>509</v>
      </c>
      <c r="L30" s="52" t="s">
        <v>538</v>
      </c>
      <c r="M30" s="102"/>
    </row>
    <row r="31" spans="2:13" ht="16.5">
      <c r="B31" s="57"/>
      <c r="C31" s="58"/>
      <c r="D31" s="59" t="s">
        <v>539</v>
      </c>
      <c r="E31" s="60" t="s">
        <v>514</v>
      </c>
      <c r="F31" s="12"/>
      <c r="G31" s="52" t="s">
        <v>537</v>
      </c>
      <c r="H31" s="12"/>
      <c r="I31" s="103"/>
      <c r="J31" s="102"/>
      <c r="K31" s="12" t="s">
        <v>509</v>
      </c>
      <c r="L31" s="52" t="s">
        <v>540</v>
      </c>
      <c r="M31" s="102"/>
    </row>
    <row r="32" spans="2:13" ht="24.75" customHeight="1">
      <c r="B32" s="13"/>
      <c r="C32" s="56">
        <v>6</v>
      </c>
      <c r="D32" s="660" t="s">
        <v>541</v>
      </c>
      <c r="E32" s="660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535</v>
      </c>
      <c r="E33" s="60" t="s">
        <v>536</v>
      </c>
      <c r="F33" s="12"/>
      <c r="G33" s="52" t="s">
        <v>542</v>
      </c>
      <c r="H33" s="12"/>
      <c r="I33" s="103"/>
      <c r="J33" s="12"/>
      <c r="K33" s="12" t="s">
        <v>509</v>
      </c>
      <c r="L33" s="52" t="s">
        <v>543</v>
      </c>
      <c r="M33" s="102"/>
    </row>
    <row r="34" spans="2:13" ht="16.5" customHeight="1">
      <c r="B34" s="13"/>
      <c r="C34" s="56">
        <v>7</v>
      </c>
      <c r="D34" s="660" t="s">
        <v>544</v>
      </c>
      <c r="E34" s="660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535</v>
      </c>
      <c r="E35" s="60" t="s">
        <v>507</v>
      </c>
      <c r="F35" s="12"/>
      <c r="G35" s="52" t="s">
        <v>545</v>
      </c>
      <c r="H35" s="12"/>
      <c r="I35" s="103"/>
      <c r="J35" s="102"/>
      <c r="K35" s="12" t="s">
        <v>509</v>
      </c>
      <c r="L35" s="52" t="s">
        <v>546</v>
      </c>
      <c r="M35" s="102"/>
    </row>
    <row r="36" spans="2:13" ht="16.5">
      <c r="B36" s="57"/>
      <c r="C36" s="58"/>
      <c r="D36" s="59" t="s">
        <v>539</v>
      </c>
      <c r="E36" s="60" t="s">
        <v>185</v>
      </c>
      <c r="F36" s="12"/>
      <c r="G36" s="52" t="s">
        <v>524</v>
      </c>
      <c r="H36" s="12"/>
      <c r="I36" s="103"/>
      <c r="J36" s="102"/>
      <c r="K36" s="12" t="s">
        <v>509</v>
      </c>
      <c r="L36" s="52" t="s">
        <v>546</v>
      </c>
      <c r="M36" s="102"/>
    </row>
    <row r="37" spans="2:13" ht="16.5">
      <c r="B37" s="57"/>
      <c r="C37" s="58"/>
      <c r="D37" s="59" t="s">
        <v>513</v>
      </c>
      <c r="E37" s="60" t="s">
        <v>514</v>
      </c>
      <c r="F37" s="12"/>
      <c r="G37" s="52" t="s">
        <v>527</v>
      </c>
      <c r="H37" s="12"/>
      <c r="I37" s="103"/>
      <c r="J37" s="103"/>
      <c r="K37" s="12" t="s">
        <v>509</v>
      </c>
      <c r="L37" s="52" t="s">
        <v>546</v>
      </c>
      <c r="M37" s="102"/>
    </row>
    <row r="38" spans="2:13" ht="15" customHeight="1">
      <c r="B38" s="664" t="s">
        <v>547</v>
      </c>
      <c r="C38" s="665"/>
      <c r="D38" s="665"/>
      <c r="E38" s="665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60" t="s">
        <v>508</v>
      </c>
      <c r="E39" s="660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506</v>
      </c>
      <c r="E40" s="60" t="s">
        <v>548</v>
      </c>
      <c r="F40" s="12"/>
      <c r="G40" s="53" t="s">
        <v>508</v>
      </c>
      <c r="H40" s="12"/>
      <c r="I40" s="103"/>
      <c r="J40" s="104"/>
      <c r="K40" s="104"/>
      <c r="L40" s="52" t="s">
        <v>549</v>
      </c>
      <c r="M40" s="102"/>
    </row>
    <row r="41" spans="2:13" ht="20.25">
      <c r="B41" s="65"/>
      <c r="C41" s="66"/>
      <c r="D41" s="67" t="s">
        <v>511</v>
      </c>
      <c r="E41" s="60" t="s">
        <v>550</v>
      </c>
      <c r="F41" s="12"/>
      <c r="G41" s="53" t="s">
        <v>551</v>
      </c>
      <c r="H41" s="12"/>
      <c r="I41" s="103"/>
      <c r="J41" s="104"/>
      <c r="K41" s="104"/>
      <c r="L41" s="52" t="s">
        <v>549</v>
      </c>
      <c r="M41" s="102"/>
    </row>
    <row r="42" spans="2:13" ht="20.25">
      <c r="B42" s="65"/>
      <c r="C42" s="66"/>
      <c r="D42" s="67" t="s">
        <v>513</v>
      </c>
      <c r="E42" s="60" t="s">
        <v>552</v>
      </c>
      <c r="F42" s="12"/>
      <c r="G42" s="53" t="s">
        <v>508</v>
      </c>
      <c r="H42" s="12"/>
      <c r="I42" s="103"/>
      <c r="J42" s="104"/>
      <c r="K42" s="104"/>
      <c r="L42" s="52" t="s">
        <v>549</v>
      </c>
      <c r="M42" s="102"/>
    </row>
    <row r="43" spans="2:13" ht="20.25">
      <c r="B43" s="65"/>
      <c r="C43" s="66"/>
      <c r="D43" s="67" t="s">
        <v>532</v>
      </c>
      <c r="E43" s="60" t="s">
        <v>553</v>
      </c>
      <c r="F43" s="12"/>
      <c r="G43" s="53" t="s">
        <v>554</v>
      </c>
      <c r="H43" s="12"/>
      <c r="I43" s="103"/>
      <c r="J43" s="104"/>
      <c r="K43" s="104"/>
      <c r="L43" s="52" t="s">
        <v>549</v>
      </c>
      <c r="M43" s="102"/>
    </row>
    <row r="44" spans="2:13" ht="15">
      <c r="B44" s="65"/>
      <c r="C44" s="66"/>
      <c r="D44" s="67" t="s">
        <v>555</v>
      </c>
      <c r="E44" s="60" t="s">
        <v>556</v>
      </c>
      <c r="F44" s="12"/>
      <c r="G44" s="53" t="s">
        <v>557</v>
      </c>
      <c r="H44" s="12"/>
      <c r="I44" s="103"/>
      <c r="J44" s="104"/>
      <c r="K44" s="104"/>
      <c r="L44" s="52" t="s">
        <v>549</v>
      </c>
      <c r="M44" s="102"/>
    </row>
    <row r="45" spans="2:13" ht="12.95" customHeight="1">
      <c r="B45" s="13"/>
      <c r="C45" s="56">
        <v>2</v>
      </c>
      <c r="D45" s="660" t="s">
        <v>558</v>
      </c>
      <c r="E45" s="660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506</v>
      </c>
      <c r="E46" s="60" t="s">
        <v>559</v>
      </c>
      <c r="F46" s="12"/>
      <c r="G46" s="53" t="s">
        <v>560</v>
      </c>
      <c r="H46" s="12"/>
      <c r="I46" s="103"/>
      <c r="J46" s="104"/>
      <c r="K46" s="104"/>
      <c r="L46" s="52" t="s">
        <v>510</v>
      </c>
      <c r="M46" s="102"/>
    </row>
    <row r="47" spans="2:13" ht="20.25">
      <c r="B47" s="65"/>
      <c r="C47" s="66"/>
      <c r="D47" s="67" t="s">
        <v>511</v>
      </c>
      <c r="E47" s="60" t="s">
        <v>561</v>
      </c>
      <c r="F47" s="12"/>
      <c r="G47" s="53" t="s">
        <v>560</v>
      </c>
      <c r="H47" s="12"/>
      <c r="I47" s="103"/>
      <c r="J47" s="104"/>
      <c r="K47" s="104"/>
      <c r="L47" s="52" t="s">
        <v>510</v>
      </c>
      <c r="M47" s="102"/>
    </row>
    <row r="48" spans="2:13" ht="20.25">
      <c r="B48" s="65"/>
      <c r="C48" s="66"/>
      <c r="D48" s="67" t="s">
        <v>513</v>
      </c>
      <c r="E48" s="60" t="s">
        <v>562</v>
      </c>
      <c r="F48" s="12"/>
      <c r="G48" s="53" t="s">
        <v>560</v>
      </c>
      <c r="H48" s="12"/>
      <c r="I48" s="103"/>
      <c r="J48" s="104"/>
      <c r="K48" s="104"/>
      <c r="L48" s="52" t="s">
        <v>510</v>
      </c>
      <c r="M48" s="102"/>
    </row>
    <row r="49" spans="2:13" ht="16.5">
      <c r="B49" s="65"/>
      <c r="C49" s="66"/>
      <c r="D49" s="67" t="s">
        <v>532</v>
      </c>
      <c r="E49" s="60" t="s">
        <v>563</v>
      </c>
      <c r="F49" s="12"/>
      <c r="G49" s="53" t="s">
        <v>564</v>
      </c>
      <c r="H49" s="12"/>
      <c r="I49" s="103"/>
      <c r="J49" s="104"/>
      <c r="K49" s="104"/>
      <c r="L49" s="52" t="s">
        <v>510</v>
      </c>
      <c r="M49" s="102"/>
    </row>
    <row r="50" spans="2:13" ht="12.95" customHeight="1">
      <c r="B50" s="13"/>
      <c r="C50" s="56">
        <v>3</v>
      </c>
      <c r="D50" s="660" t="s">
        <v>565</v>
      </c>
      <c r="E50" s="660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535</v>
      </c>
      <c r="E51" s="60" t="s">
        <v>566</v>
      </c>
      <c r="F51" s="12"/>
      <c r="G51" s="53" t="s">
        <v>567</v>
      </c>
      <c r="H51" s="12"/>
      <c r="I51" s="103"/>
      <c r="J51" s="104"/>
      <c r="K51" s="104"/>
      <c r="L51" s="52" t="s">
        <v>538</v>
      </c>
      <c r="M51" s="102"/>
    </row>
    <row r="52" spans="2:13" ht="16.5">
      <c r="B52" s="65"/>
      <c r="C52" s="66"/>
      <c r="D52" s="67" t="s">
        <v>539</v>
      </c>
      <c r="E52" s="60" t="s">
        <v>568</v>
      </c>
      <c r="F52" s="12"/>
      <c r="G52" s="53" t="s">
        <v>567</v>
      </c>
      <c r="H52" s="12"/>
      <c r="I52" s="103"/>
      <c r="J52" s="104"/>
      <c r="K52" s="104"/>
      <c r="L52" s="52" t="s">
        <v>538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62" t="s">
        <v>569</v>
      </c>
      <c r="C54" s="663"/>
      <c r="D54" s="663"/>
      <c r="E54" s="663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64" t="s">
        <v>504</v>
      </c>
      <c r="C55" s="665"/>
      <c r="D55" s="665"/>
      <c r="E55" s="665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60" t="s">
        <v>570</v>
      </c>
      <c r="E56" s="660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506</v>
      </c>
      <c r="E57" s="60" t="s">
        <v>571</v>
      </c>
      <c r="F57" s="12"/>
      <c r="G57" s="52" t="s">
        <v>572</v>
      </c>
      <c r="H57" s="12"/>
      <c r="I57" s="103"/>
      <c r="J57" s="102"/>
      <c r="K57" s="12" t="s">
        <v>509</v>
      </c>
      <c r="L57" s="52" t="s">
        <v>573</v>
      </c>
      <c r="M57" s="102"/>
    </row>
    <row r="58" spans="2:13" ht="16.5">
      <c r="B58" s="57"/>
      <c r="C58" s="58"/>
      <c r="D58" s="59" t="s">
        <v>511</v>
      </c>
      <c r="E58" s="60" t="s">
        <v>574</v>
      </c>
      <c r="F58" s="12"/>
      <c r="G58" s="52" t="s">
        <v>575</v>
      </c>
      <c r="H58" s="12"/>
      <c r="I58" s="103"/>
      <c r="J58" s="102"/>
      <c r="K58" s="12" t="s">
        <v>509</v>
      </c>
      <c r="L58" s="52" t="s">
        <v>573</v>
      </c>
      <c r="M58" s="102"/>
    </row>
    <row r="59" spans="2:13" ht="16.5">
      <c r="B59" s="57"/>
      <c r="C59" s="58"/>
      <c r="D59" s="59" t="s">
        <v>513</v>
      </c>
      <c r="E59" s="60" t="s">
        <v>576</v>
      </c>
      <c r="F59" s="12"/>
      <c r="G59" s="52" t="s">
        <v>575</v>
      </c>
      <c r="H59" s="12"/>
      <c r="I59" s="103"/>
      <c r="J59" s="102"/>
      <c r="K59" s="12" t="s">
        <v>509</v>
      </c>
      <c r="L59" s="52" t="s">
        <v>573</v>
      </c>
      <c r="M59" s="102"/>
    </row>
    <row r="60" spans="2:13" ht="16.5">
      <c r="B60" s="57"/>
      <c r="C60" s="58"/>
      <c r="D60" s="59" t="s">
        <v>532</v>
      </c>
      <c r="E60" s="60" t="s">
        <v>577</v>
      </c>
      <c r="F60" s="12"/>
      <c r="G60" s="52" t="s">
        <v>575</v>
      </c>
      <c r="H60" s="12"/>
      <c r="I60" s="103"/>
      <c r="J60" s="102"/>
      <c r="K60" s="12" t="s">
        <v>509</v>
      </c>
      <c r="L60" s="52" t="s">
        <v>573</v>
      </c>
      <c r="M60" s="102"/>
    </row>
    <row r="61" spans="2:13" ht="16.5">
      <c r="B61" s="57"/>
      <c r="C61" s="58"/>
      <c r="D61" s="59" t="s">
        <v>555</v>
      </c>
      <c r="E61" s="60" t="s">
        <v>578</v>
      </c>
      <c r="F61" s="12"/>
      <c r="G61" s="52"/>
      <c r="H61" s="12"/>
      <c r="I61" s="103"/>
      <c r="J61" s="102"/>
      <c r="K61" s="12" t="s">
        <v>509</v>
      </c>
      <c r="L61" s="52" t="s">
        <v>579</v>
      </c>
      <c r="M61" s="102"/>
    </row>
    <row r="62" spans="2:13" ht="12.95" customHeight="1">
      <c r="B62" s="664" t="s">
        <v>547</v>
      </c>
      <c r="C62" s="665"/>
      <c r="D62" s="665"/>
      <c r="E62" s="665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68" t="s">
        <v>580</v>
      </c>
      <c r="E63" s="669"/>
      <c r="F63" s="12"/>
      <c r="G63" s="53" t="s">
        <v>581</v>
      </c>
      <c r="H63" s="12"/>
      <c r="I63" s="103"/>
      <c r="J63" s="104"/>
      <c r="K63" s="104"/>
      <c r="L63" s="52" t="s">
        <v>582</v>
      </c>
      <c r="M63" s="102"/>
    </row>
    <row r="64" spans="2:13" ht="20.25">
      <c r="B64" s="13"/>
      <c r="C64" s="58">
        <v>2</v>
      </c>
      <c r="D64" s="668" t="s">
        <v>583</v>
      </c>
      <c r="E64" s="669"/>
      <c r="F64" s="12"/>
      <c r="G64" s="53" t="s">
        <v>581</v>
      </c>
      <c r="H64" s="12"/>
      <c r="I64" s="103"/>
      <c r="J64" s="104"/>
      <c r="K64" s="104"/>
      <c r="L64" s="52" t="s">
        <v>582</v>
      </c>
      <c r="M64" s="102"/>
    </row>
    <row r="65" spans="2:13" ht="20.25">
      <c r="B65" s="13"/>
      <c r="C65" s="58">
        <v>3</v>
      </c>
      <c r="D65" s="668" t="s">
        <v>584</v>
      </c>
      <c r="E65" s="669"/>
      <c r="F65" s="12"/>
      <c r="G65" s="53" t="s">
        <v>581</v>
      </c>
      <c r="H65" s="12"/>
      <c r="I65" s="103"/>
      <c r="J65" s="104"/>
      <c r="K65" s="104"/>
      <c r="L65" s="52" t="s">
        <v>585</v>
      </c>
      <c r="M65" s="102"/>
    </row>
    <row r="66" spans="2:13" ht="15" customHeight="1">
      <c r="B66" s="662" t="s">
        <v>586</v>
      </c>
      <c r="C66" s="663"/>
      <c r="D66" s="663"/>
      <c r="E66" s="663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66" t="s">
        <v>504</v>
      </c>
      <c r="C67" s="667"/>
      <c r="D67" s="667"/>
      <c r="E67" s="667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60" t="s">
        <v>587</v>
      </c>
      <c r="E68" s="660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506</v>
      </c>
      <c r="E69" s="60" t="s">
        <v>588</v>
      </c>
      <c r="F69" s="12"/>
      <c r="G69" s="105"/>
      <c r="H69" s="102"/>
      <c r="I69" s="103"/>
      <c r="J69" s="102"/>
      <c r="K69" s="12" t="s">
        <v>509</v>
      </c>
      <c r="L69" s="52" t="s">
        <v>589</v>
      </c>
      <c r="M69" s="102"/>
    </row>
    <row r="70" spans="2:13" ht="12.95" customHeight="1">
      <c r="B70" s="57"/>
      <c r="C70" s="58"/>
      <c r="D70" s="59" t="s">
        <v>511</v>
      </c>
      <c r="E70" s="60" t="s">
        <v>590</v>
      </c>
      <c r="F70" s="12"/>
      <c r="G70" s="105"/>
      <c r="H70" s="102"/>
      <c r="I70" s="103"/>
      <c r="J70" s="102"/>
      <c r="K70" s="12" t="s">
        <v>509</v>
      </c>
      <c r="L70" s="52" t="s">
        <v>589</v>
      </c>
      <c r="M70" s="102"/>
    </row>
    <row r="71" spans="2:13" ht="12.95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9"/>
  <sheetViews>
    <sheetView showGridLines="0" zoomScale="110" zoomScaleNormal="110" zoomScaleSheetLayoutView="100" workbookViewId="0">
      <selection activeCell="B2" sqref="B2:J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95" t="s">
        <v>595</v>
      </c>
      <c r="C1" s="495"/>
      <c r="D1" s="495"/>
      <c r="E1" s="495"/>
      <c r="F1" s="495"/>
      <c r="G1" s="495"/>
      <c r="H1" s="495"/>
      <c r="I1" s="495"/>
      <c r="J1" s="495"/>
      <c r="K1" s="1"/>
    </row>
    <row r="2" spans="1:11">
      <c r="B2" s="477" t="s">
        <v>677</v>
      </c>
      <c r="C2" s="478"/>
      <c r="D2" s="478"/>
      <c r="E2" s="478"/>
      <c r="F2" s="478"/>
      <c r="G2" s="478"/>
      <c r="H2" s="478"/>
      <c r="I2" s="478"/>
      <c r="J2" s="479"/>
    </row>
    <row r="3" spans="1:11">
      <c r="B3" s="502" t="s">
        <v>117</v>
      </c>
      <c r="C3" s="503"/>
      <c r="D3" s="503"/>
      <c r="E3" s="503"/>
      <c r="F3" s="503"/>
      <c r="G3" s="503"/>
      <c r="H3" s="503"/>
      <c r="I3" s="503"/>
      <c r="J3" s="504"/>
    </row>
    <row r="4" spans="1:11">
      <c r="B4" s="507" t="str">
        <f>+'Formato 1'!B4:G4</f>
        <v>Al 31 de Diciembre 2021 y Al 30 de Junio de 2022</v>
      </c>
      <c r="C4" s="508"/>
      <c r="D4" s="508"/>
      <c r="E4" s="508"/>
      <c r="F4" s="508"/>
      <c r="G4" s="508"/>
      <c r="H4" s="508"/>
      <c r="I4" s="508"/>
      <c r="J4" s="509"/>
    </row>
    <row r="5" spans="1:11">
      <c r="B5" s="510" t="s">
        <v>2</v>
      </c>
      <c r="C5" s="511"/>
      <c r="D5" s="511"/>
      <c r="E5" s="511"/>
      <c r="F5" s="511"/>
      <c r="G5" s="511"/>
      <c r="H5" s="511"/>
      <c r="I5" s="511"/>
      <c r="J5" s="512"/>
    </row>
    <row r="6" spans="1:11" ht="41.25">
      <c r="B6" s="513" t="s">
        <v>683</v>
      </c>
      <c r="C6" s="513"/>
      <c r="D6" s="126" t="s">
        <v>685</v>
      </c>
      <c r="E6" s="126" t="s">
        <v>118</v>
      </c>
      <c r="F6" s="126" t="s">
        <v>119</v>
      </c>
      <c r="G6" s="126" t="s">
        <v>120</v>
      </c>
      <c r="H6" s="126" t="s">
        <v>596</v>
      </c>
      <c r="I6" s="126" t="s">
        <v>121</v>
      </c>
      <c r="J6" s="126" t="s">
        <v>122</v>
      </c>
    </row>
    <row r="7" spans="1:11" ht="27.75" customHeight="1">
      <c r="B7" s="500"/>
      <c r="C7" s="501"/>
      <c r="D7" s="307"/>
      <c r="E7" s="307"/>
      <c r="F7" s="307"/>
      <c r="G7" s="307"/>
      <c r="H7" s="307"/>
      <c r="I7" s="307"/>
      <c r="J7" s="307"/>
      <c r="K7" s="229"/>
    </row>
    <row r="8" spans="1:11" ht="27.75" customHeight="1">
      <c r="B8" s="496" t="s">
        <v>123</v>
      </c>
      <c r="C8" s="497"/>
      <c r="D8" s="296">
        <f>D9+D13</f>
        <v>0</v>
      </c>
      <c r="E8" s="296">
        <f>E9+E13</f>
        <v>0</v>
      </c>
      <c r="F8" s="296">
        <f>F9+F13</f>
        <v>0</v>
      </c>
      <c r="G8" s="296">
        <f>G9+G13</f>
        <v>0</v>
      </c>
      <c r="H8" s="296">
        <f t="shared" ref="H8:H16" si="0">D8+E8+F8+G8</f>
        <v>0</v>
      </c>
      <c r="I8" s="289"/>
      <c r="J8" s="289"/>
      <c r="K8" s="229"/>
    </row>
    <row r="9" spans="1:11" ht="27.75" customHeight="1">
      <c r="B9" s="393"/>
      <c r="C9" s="394" t="s">
        <v>124</v>
      </c>
      <c r="D9" s="296">
        <f>D10+D11+D12</f>
        <v>0</v>
      </c>
      <c r="E9" s="296">
        <f>E10+E11+E12</f>
        <v>0</v>
      </c>
      <c r="F9" s="296">
        <f>F10+F11+F12</f>
        <v>0</v>
      </c>
      <c r="G9" s="296">
        <f>G10+G11+G12</f>
        <v>0</v>
      </c>
      <c r="H9" s="296">
        <f t="shared" si="0"/>
        <v>0</v>
      </c>
      <c r="I9" s="289"/>
      <c r="J9" s="289"/>
      <c r="K9" s="229"/>
    </row>
    <row r="10" spans="1:11" ht="27.75" customHeight="1">
      <c r="B10" s="395"/>
      <c r="C10" s="396" t="s">
        <v>125</v>
      </c>
      <c r="D10" s="289">
        <v>0</v>
      </c>
      <c r="E10" s="289">
        <v>0</v>
      </c>
      <c r="F10" s="289">
        <v>0</v>
      </c>
      <c r="G10" s="289">
        <v>0</v>
      </c>
      <c r="H10" s="302">
        <f t="shared" si="0"/>
        <v>0</v>
      </c>
      <c r="I10" s="289"/>
      <c r="J10" s="289"/>
      <c r="K10" s="229"/>
    </row>
    <row r="11" spans="1:11" ht="27.75" customHeight="1">
      <c r="B11" s="397"/>
      <c r="C11" s="396" t="s">
        <v>126</v>
      </c>
      <c r="D11" s="289">
        <v>0</v>
      </c>
      <c r="E11" s="289">
        <v>0</v>
      </c>
      <c r="F11" s="289">
        <v>0</v>
      </c>
      <c r="G11" s="289">
        <v>0</v>
      </c>
      <c r="H11" s="302">
        <f t="shared" si="0"/>
        <v>0</v>
      </c>
      <c r="I11" s="289"/>
      <c r="J11" s="289"/>
      <c r="K11" s="229"/>
    </row>
    <row r="12" spans="1:11" ht="27.75" customHeight="1">
      <c r="B12" s="397"/>
      <c r="C12" s="396" t="s">
        <v>127</v>
      </c>
      <c r="D12" s="289">
        <v>0</v>
      </c>
      <c r="E12" s="289">
        <v>0</v>
      </c>
      <c r="F12" s="289">
        <v>0</v>
      </c>
      <c r="G12" s="289">
        <v>0</v>
      </c>
      <c r="H12" s="302">
        <f t="shared" si="0"/>
        <v>0</v>
      </c>
      <c r="I12" s="289"/>
      <c r="J12" s="289"/>
      <c r="K12" s="229"/>
    </row>
    <row r="13" spans="1:11" s="229" customFormat="1" ht="27.75" customHeight="1">
      <c r="A13" s="125"/>
      <c r="B13" s="393"/>
      <c r="C13" s="394" t="s">
        <v>128</v>
      </c>
      <c r="D13" s="302">
        <f>D14+D15+D16</f>
        <v>0</v>
      </c>
      <c r="E13" s="302">
        <f>E14+E15+E16</f>
        <v>0</v>
      </c>
      <c r="F13" s="302">
        <f>F14+F15+F16</f>
        <v>0</v>
      </c>
      <c r="G13" s="302">
        <f>G14+G15+G16</f>
        <v>0</v>
      </c>
      <c r="H13" s="302">
        <f t="shared" si="0"/>
        <v>0</v>
      </c>
      <c r="I13" s="289"/>
      <c r="J13" s="289"/>
    </row>
    <row r="14" spans="1:11" s="229" customFormat="1" ht="27.75" customHeight="1">
      <c r="A14" s="125"/>
      <c r="B14" s="418"/>
      <c r="C14" s="396" t="s">
        <v>129</v>
      </c>
      <c r="D14" s="289">
        <v>0</v>
      </c>
      <c r="E14" s="289">
        <v>0</v>
      </c>
      <c r="F14" s="289">
        <v>0</v>
      </c>
      <c r="G14" s="289">
        <v>0</v>
      </c>
      <c r="H14" s="302">
        <f t="shared" si="0"/>
        <v>0</v>
      </c>
      <c r="I14" s="289"/>
      <c r="J14" s="289"/>
    </row>
    <row r="15" spans="1:11" s="229" customFormat="1" ht="27.75" customHeight="1">
      <c r="A15" s="125"/>
      <c r="B15" s="397"/>
      <c r="C15" s="396" t="s">
        <v>130</v>
      </c>
      <c r="D15" s="289">
        <v>0</v>
      </c>
      <c r="E15" s="289">
        <v>0</v>
      </c>
      <c r="F15" s="289">
        <v>0</v>
      </c>
      <c r="G15" s="289">
        <v>0</v>
      </c>
      <c r="H15" s="302">
        <f t="shared" si="0"/>
        <v>0</v>
      </c>
      <c r="I15" s="289"/>
      <c r="J15" s="289"/>
    </row>
    <row r="16" spans="1:11" s="229" customFormat="1" ht="27.75" customHeight="1">
      <c r="A16" s="125"/>
      <c r="B16" s="397"/>
      <c r="C16" s="396" t="s">
        <v>131</v>
      </c>
      <c r="D16" s="289">
        <v>0</v>
      </c>
      <c r="E16" s="289">
        <v>0</v>
      </c>
      <c r="F16" s="289">
        <v>0</v>
      </c>
      <c r="G16" s="289">
        <v>0</v>
      </c>
      <c r="H16" s="302">
        <f t="shared" si="0"/>
        <v>0</v>
      </c>
      <c r="I16" s="289"/>
      <c r="J16" s="289"/>
    </row>
    <row r="17" spans="1:11" s="229" customFormat="1" ht="27.75" customHeight="1">
      <c r="A17" s="125"/>
      <c r="B17" s="496" t="s">
        <v>132</v>
      </c>
      <c r="C17" s="497"/>
      <c r="D17" s="425">
        <v>465064.08</v>
      </c>
      <c r="E17" s="426">
        <f>286226.61+46251.95</f>
        <v>332478.56</v>
      </c>
      <c r="F17" s="463">
        <v>78220</v>
      </c>
      <c r="G17" s="289">
        <v>0</v>
      </c>
      <c r="H17" s="450">
        <f>+D17+E17-F17</f>
        <v>719322.64</v>
      </c>
      <c r="I17" s="303"/>
      <c r="J17" s="462"/>
    </row>
    <row r="18" spans="1:11" s="229" customFormat="1" ht="27.75" customHeight="1">
      <c r="A18" s="125"/>
      <c r="B18" s="397"/>
      <c r="C18" s="273"/>
      <c r="D18" s="302"/>
      <c r="E18" s="302"/>
      <c r="F18" s="302"/>
      <c r="G18" s="302"/>
      <c r="H18" s="302"/>
      <c r="I18" s="303"/>
      <c r="J18" s="303"/>
    </row>
    <row r="19" spans="1:11" s="229" customFormat="1" ht="27.75" customHeight="1">
      <c r="A19" s="125"/>
      <c r="B19" s="496" t="s">
        <v>133</v>
      </c>
      <c r="C19" s="497"/>
      <c r="D19" s="302">
        <f>D8+D17</f>
        <v>465064.08</v>
      </c>
      <c r="E19" s="302">
        <f>E8+E17</f>
        <v>332478.56</v>
      </c>
      <c r="F19" s="302">
        <f>F8+F17</f>
        <v>78220</v>
      </c>
      <c r="G19" s="302">
        <f>G8+G17</f>
        <v>0</v>
      </c>
      <c r="H19" s="427">
        <f>H8+H17</f>
        <v>719322.64</v>
      </c>
      <c r="I19" s="289"/>
      <c r="J19" s="289"/>
    </row>
    <row r="20" spans="1:11" s="229" customFormat="1" ht="27.75" customHeight="1">
      <c r="A20" s="125"/>
      <c r="B20" s="496"/>
      <c r="C20" s="497"/>
      <c r="D20" s="302"/>
      <c r="E20" s="302"/>
      <c r="F20" s="302"/>
      <c r="G20" s="302"/>
      <c r="H20" s="302"/>
      <c r="I20" s="289"/>
      <c r="J20" s="289"/>
    </row>
    <row r="21" spans="1:11" s="229" customFormat="1" ht="27.75" customHeight="1">
      <c r="A21" s="125"/>
      <c r="B21" s="496" t="s">
        <v>597</v>
      </c>
      <c r="C21" s="497"/>
      <c r="D21" s="302">
        <f>D22+D23+D24</f>
        <v>0</v>
      </c>
      <c r="E21" s="302">
        <f>E22+E23+E24</f>
        <v>0</v>
      </c>
      <c r="F21" s="302">
        <f>F22+F23+F24</f>
        <v>0</v>
      </c>
      <c r="G21" s="302">
        <f>G22+G23+G24</f>
        <v>0</v>
      </c>
      <c r="H21" s="302">
        <f>D21+E21+F21+G21</f>
        <v>0</v>
      </c>
      <c r="I21" s="289"/>
      <c r="J21" s="289"/>
    </row>
    <row r="22" spans="1:11" s="229" customFormat="1" ht="27.75" customHeight="1">
      <c r="A22" s="125"/>
      <c r="B22" s="393"/>
      <c r="C22" s="398" t="s">
        <v>134</v>
      </c>
      <c r="D22" s="289">
        <v>0</v>
      </c>
      <c r="E22" s="289">
        <v>0</v>
      </c>
      <c r="F22" s="289">
        <v>0</v>
      </c>
      <c r="G22" s="289">
        <v>0</v>
      </c>
      <c r="H22" s="302">
        <f>D22+E22+F22+G22</f>
        <v>0</v>
      </c>
      <c r="I22" s="289"/>
      <c r="J22" s="289"/>
    </row>
    <row r="23" spans="1:11" s="229" customFormat="1" ht="27.75" customHeight="1">
      <c r="A23" s="125"/>
      <c r="B23" s="399"/>
      <c r="C23" s="400" t="s">
        <v>135</v>
      </c>
      <c r="D23" s="292">
        <v>0</v>
      </c>
      <c r="E23" s="292">
        <v>0</v>
      </c>
      <c r="F23" s="292">
        <v>0</v>
      </c>
      <c r="G23" s="292">
        <v>0</v>
      </c>
      <c r="H23" s="298">
        <f>D23+E23+F23+G23</f>
        <v>0</v>
      </c>
      <c r="I23" s="292"/>
      <c r="J23" s="292"/>
    </row>
    <row r="24" spans="1:11" ht="27.75" customHeight="1">
      <c r="B24" s="401"/>
      <c r="C24" s="402" t="s">
        <v>136</v>
      </c>
      <c r="D24" s="403">
        <v>0</v>
      </c>
      <c r="E24" s="403">
        <v>0</v>
      </c>
      <c r="F24" s="403">
        <v>0</v>
      </c>
      <c r="G24" s="403">
        <v>0</v>
      </c>
      <c r="H24" s="301">
        <f>D24+E24+F24+G24</f>
        <v>0</v>
      </c>
      <c r="I24" s="403"/>
      <c r="J24" s="403"/>
      <c r="K24" s="229"/>
    </row>
    <row r="25" spans="1:11" ht="27.75" customHeight="1">
      <c r="B25" s="498"/>
      <c r="C25" s="499"/>
      <c r="D25" s="404"/>
      <c r="E25" s="404"/>
      <c r="F25" s="404"/>
      <c r="G25" s="404"/>
      <c r="H25" s="404"/>
      <c r="I25" s="405"/>
      <c r="J25" s="405"/>
      <c r="K25" s="229"/>
    </row>
    <row r="26" spans="1:11" ht="27.75" customHeight="1">
      <c r="B26" s="496" t="s">
        <v>137</v>
      </c>
      <c r="C26" s="497"/>
      <c r="D26" s="302">
        <f>D27+D28+D29</f>
        <v>0</v>
      </c>
      <c r="E26" s="302">
        <f>E27+E28+E29</f>
        <v>0</v>
      </c>
      <c r="F26" s="302">
        <f>F27+F28+F29</f>
        <v>0</v>
      </c>
      <c r="G26" s="302">
        <f>G27+G28+G29</f>
        <v>0</v>
      </c>
      <c r="H26" s="302">
        <f>D26+E26+F26+G26</f>
        <v>0</v>
      </c>
      <c r="I26" s="294"/>
      <c r="J26" s="294"/>
      <c r="K26" s="229"/>
    </row>
    <row r="27" spans="1:11" ht="27.75" customHeight="1">
      <c r="B27" s="393"/>
      <c r="C27" s="398" t="s">
        <v>138</v>
      </c>
      <c r="D27" s="289">
        <v>0</v>
      </c>
      <c r="E27" s="289">
        <v>0</v>
      </c>
      <c r="F27" s="289">
        <v>0</v>
      </c>
      <c r="G27" s="289">
        <v>0</v>
      </c>
      <c r="H27" s="302">
        <f>D27+E27+F27+G27</f>
        <v>0</v>
      </c>
      <c r="I27" s="294"/>
      <c r="J27" s="294"/>
      <c r="K27" s="229"/>
    </row>
    <row r="28" spans="1:11" ht="27.75" customHeight="1">
      <c r="B28" s="393"/>
      <c r="C28" s="398" t="s">
        <v>139</v>
      </c>
      <c r="D28" s="289">
        <v>0</v>
      </c>
      <c r="E28" s="289">
        <v>0</v>
      </c>
      <c r="F28" s="289">
        <v>0</v>
      </c>
      <c r="G28" s="289">
        <v>0</v>
      </c>
      <c r="H28" s="302">
        <f>D28+E28+F28+G28</f>
        <v>0</v>
      </c>
      <c r="I28" s="294"/>
      <c r="J28" s="294"/>
    </row>
    <row r="29" spans="1:11" ht="27.75" customHeight="1">
      <c r="B29" s="393"/>
      <c r="C29" s="398" t="s">
        <v>140</v>
      </c>
      <c r="D29" s="289">
        <v>0</v>
      </c>
      <c r="E29" s="289">
        <v>0</v>
      </c>
      <c r="F29" s="289">
        <v>0</v>
      </c>
      <c r="G29" s="289">
        <v>0</v>
      </c>
      <c r="H29" s="302">
        <f>D29+E29+F29+G29</f>
        <v>0</v>
      </c>
      <c r="I29" s="294"/>
      <c r="J29" s="294"/>
    </row>
    <row r="30" spans="1:11" ht="27.75" customHeight="1">
      <c r="B30" s="505"/>
      <c r="C30" s="506"/>
      <c r="D30" s="406"/>
      <c r="E30" s="406"/>
      <c r="F30" s="406"/>
      <c r="G30" s="406"/>
      <c r="H30" s="406"/>
      <c r="I30" s="407"/>
      <c r="J30" s="407"/>
    </row>
    <row r="31" spans="1:11" ht="5.0999999999999996" customHeight="1">
      <c r="B31" s="408"/>
      <c r="C31" s="408"/>
      <c r="D31" s="408"/>
      <c r="E31" s="408"/>
      <c r="F31" s="408"/>
      <c r="G31" s="408"/>
      <c r="H31" s="408"/>
      <c r="I31" s="408"/>
      <c r="J31" s="408"/>
    </row>
    <row r="32" spans="1:11" ht="20.25" customHeight="1">
      <c r="B32" s="409">
        <v>1</v>
      </c>
      <c r="C32" s="491" t="s">
        <v>487</v>
      </c>
      <c r="D32" s="491"/>
      <c r="E32" s="491"/>
      <c r="F32" s="491"/>
      <c r="G32" s="491"/>
      <c r="H32" s="491"/>
      <c r="I32" s="491"/>
      <c r="J32" s="491"/>
    </row>
    <row r="33" spans="2:10">
      <c r="B33" s="409">
        <v>2</v>
      </c>
      <c r="C33" s="491" t="s">
        <v>488</v>
      </c>
      <c r="D33" s="491"/>
      <c r="E33" s="491"/>
      <c r="F33" s="491"/>
      <c r="G33" s="491"/>
      <c r="H33" s="491"/>
      <c r="I33" s="491"/>
      <c r="J33" s="491"/>
    </row>
    <row r="34" spans="2:10">
      <c r="B34" s="408"/>
      <c r="C34" s="408"/>
      <c r="D34" s="408"/>
      <c r="E34" s="408"/>
      <c r="F34" s="408"/>
      <c r="G34" s="408"/>
      <c r="H34" s="408"/>
      <c r="I34" s="408"/>
      <c r="J34" s="408"/>
    </row>
    <row r="35" spans="2:10" ht="45">
      <c r="B35" s="494" t="s">
        <v>142</v>
      </c>
      <c r="C35" s="494"/>
      <c r="D35" s="280" t="s">
        <v>591</v>
      </c>
      <c r="E35" s="280" t="s">
        <v>592</v>
      </c>
      <c r="F35" s="280" t="s">
        <v>593</v>
      </c>
      <c r="G35" s="280" t="s">
        <v>143</v>
      </c>
      <c r="H35" s="280" t="s">
        <v>594</v>
      </c>
      <c r="I35" s="408"/>
      <c r="J35" s="408"/>
    </row>
    <row r="36" spans="2:10" ht="24.75" customHeight="1">
      <c r="B36" s="492" t="s">
        <v>144</v>
      </c>
      <c r="C36" s="493"/>
      <c r="D36" s="410"/>
      <c r="E36" s="411"/>
      <c r="F36" s="411"/>
      <c r="G36" s="411"/>
      <c r="H36" s="411"/>
      <c r="I36" s="408"/>
      <c r="J36" s="408"/>
    </row>
    <row r="37" spans="2:10" ht="24.75" customHeight="1">
      <c r="B37" s="412"/>
      <c r="C37" s="413" t="s">
        <v>145</v>
      </c>
      <c r="D37" s="414">
        <v>0</v>
      </c>
      <c r="E37" s="415"/>
      <c r="F37" s="415"/>
      <c r="G37" s="415"/>
      <c r="H37" s="415"/>
      <c r="I37" s="408"/>
      <c r="J37" s="408"/>
    </row>
    <row r="38" spans="2:10" ht="24.75" customHeight="1">
      <c r="B38" s="412"/>
      <c r="C38" s="413" t="s">
        <v>146</v>
      </c>
      <c r="D38" s="414">
        <v>0</v>
      </c>
      <c r="E38" s="415"/>
      <c r="F38" s="415"/>
      <c r="G38" s="415"/>
      <c r="H38" s="415"/>
      <c r="I38" s="408"/>
      <c r="J38" s="408"/>
    </row>
    <row r="39" spans="2:10" ht="24.75" customHeight="1">
      <c r="B39" s="131"/>
      <c r="C39" s="132" t="s">
        <v>147</v>
      </c>
      <c r="D39" s="174">
        <v>0</v>
      </c>
      <c r="E39" s="133"/>
      <c r="F39" s="133"/>
      <c r="G39" s="133"/>
      <c r="H39" s="133"/>
    </row>
    <row r="40" spans="2:10" ht="24.75" customHeight="1">
      <c r="B40" s="305" t="s">
        <v>679</v>
      </c>
      <c r="C40" s="141"/>
      <c r="D40" s="178"/>
      <c r="E40" s="178"/>
      <c r="F40" s="178"/>
      <c r="G40" s="178"/>
      <c r="H40" s="178"/>
    </row>
    <row r="41" spans="2:10" ht="24.75" customHeight="1">
      <c r="B41" s="140"/>
      <c r="C41" s="141"/>
      <c r="D41" s="178"/>
      <c r="E41" s="178"/>
      <c r="F41" s="178"/>
      <c r="G41" s="178"/>
      <c r="H41" s="178"/>
    </row>
    <row r="42" spans="2:10" ht="24.75" customHeight="1">
      <c r="B42" s="140"/>
      <c r="C42" s="141"/>
      <c r="D42" s="178"/>
      <c r="E42" s="178"/>
      <c r="F42" s="178"/>
      <c r="G42" s="178"/>
      <c r="H42" s="178"/>
    </row>
    <row r="43" spans="2:10" ht="24.75" customHeight="1">
      <c r="B43" s="140"/>
      <c r="C43" s="141"/>
      <c r="D43" s="178"/>
      <c r="E43" s="178"/>
      <c r="F43" s="178"/>
      <c r="G43" s="178"/>
      <c r="H43" s="178"/>
    </row>
    <row r="44" spans="2:10" ht="24.75" customHeight="1">
      <c r="B44" s="140"/>
      <c r="C44" s="141"/>
      <c r="D44" s="178"/>
      <c r="E44" s="178"/>
      <c r="F44" s="178"/>
      <c r="G44" s="178"/>
      <c r="H44" s="178"/>
    </row>
    <row r="45" spans="2:10" ht="12.75" customHeight="1">
      <c r="B45" s="140"/>
      <c r="C45" s="173"/>
      <c r="D45" s="178"/>
      <c r="E45" s="486"/>
      <c r="F45" s="486"/>
      <c r="G45" s="178"/>
      <c r="H45" s="488"/>
      <c r="I45" s="488"/>
    </row>
    <row r="46" spans="2:10" ht="12.75" customHeight="1">
      <c r="B46" s="140"/>
      <c r="C46" s="179"/>
      <c r="D46" s="178"/>
      <c r="E46" s="487"/>
      <c r="F46" s="487"/>
      <c r="G46" s="178"/>
      <c r="H46" s="489"/>
      <c r="I46" s="490"/>
    </row>
    <row r="47" spans="2:10" ht="12.75" customHeight="1">
      <c r="C47" s="173"/>
      <c r="I47" s="180"/>
    </row>
    <row r="48" spans="2:10" hidden="1">
      <c r="C48" s="173"/>
    </row>
    <row r="49" spans="3:3" hidden="1">
      <c r="C49" s="173"/>
    </row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1"/>
  <sheetViews>
    <sheetView showGridLines="0" zoomScale="110" zoomScaleNormal="110" zoomScaleSheetLayoutView="100" workbookViewId="0">
      <selection activeCell="B2" sqref="B2:L2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95" t="s">
        <v>598</v>
      </c>
      <c r="C1" s="495"/>
      <c r="D1" s="495"/>
      <c r="E1" s="495"/>
      <c r="F1" s="495"/>
      <c r="G1" s="495"/>
      <c r="H1" s="495"/>
      <c r="I1" s="495"/>
      <c r="J1" s="495"/>
      <c r="K1" s="495"/>
      <c r="L1" s="495"/>
    </row>
    <row r="2" spans="2:12" s="125" customFormat="1">
      <c r="B2" s="477" t="s">
        <v>677</v>
      </c>
      <c r="C2" s="478"/>
      <c r="D2" s="478"/>
      <c r="E2" s="478"/>
      <c r="F2" s="478"/>
      <c r="G2" s="478"/>
      <c r="H2" s="478"/>
      <c r="I2" s="478"/>
      <c r="J2" s="478"/>
      <c r="K2" s="478"/>
      <c r="L2" s="479"/>
    </row>
    <row r="3" spans="2:12" s="125" customFormat="1">
      <c r="B3" s="502" t="s">
        <v>148</v>
      </c>
      <c r="C3" s="503"/>
      <c r="D3" s="503"/>
      <c r="E3" s="503"/>
      <c r="F3" s="503"/>
      <c r="G3" s="503"/>
      <c r="H3" s="503"/>
      <c r="I3" s="503"/>
      <c r="J3" s="503"/>
      <c r="K3" s="503"/>
      <c r="L3" s="504"/>
    </row>
    <row r="4" spans="2:12" s="125" customFormat="1">
      <c r="B4" s="516" t="str">
        <f>+'Formato 2'!B4:J4</f>
        <v>Al 31 de Diciembre 2021 y Al 30 de Junio de 2022</v>
      </c>
      <c r="C4" s="517"/>
      <c r="D4" s="517"/>
      <c r="E4" s="517"/>
      <c r="F4" s="517"/>
      <c r="G4" s="517"/>
      <c r="H4" s="517"/>
      <c r="I4" s="517"/>
      <c r="J4" s="517"/>
      <c r="K4" s="517"/>
      <c r="L4" s="518"/>
    </row>
    <row r="5" spans="2:12" s="125" customFormat="1">
      <c r="B5" s="510" t="s">
        <v>2</v>
      </c>
      <c r="C5" s="511"/>
      <c r="D5" s="511"/>
      <c r="E5" s="511"/>
      <c r="F5" s="511"/>
      <c r="G5" s="511"/>
      <c r="H5" s="511"/>
      <c r="I5" s="511"/>
      <c r="J5" s="511"/>
      <c r="K5" s="511"/>
      <c r="L5" s="512"/>
    </row>
    <row r="6" spans="2:12" s="125" customFormat="1" ht="63">
      <c r="B6" s="134" t="s">
        <v>149</v>
      </c>
      <c r="C6" s="134" t="s">
        <v>150</v>
      </c>
      <c r="D6" s="134" t="s">
        <v>151</v>
      </c>
      <c r="E6" s="134" t="s">
        <v>152</v>
      </c>
      <c r="F6" s="134" t="s">
        <v>153</v>
      </c>
      <c r="G6" s="134" t="s">
        <v>154</v>
      </c>
      <c r="H6" s="134" t="s">
        <v>155</v>
      </c>
      <c r="I6" s="134" t="s">
        <v>156</v>
      </c>
      <c r="J6" s="134" t="s">
        <v>680</v>
      </c>
      <c r="K6" s="134" t="s">
        <v>681</v>
      </c>
      <c r="L6" s="134" t="s">
        <v>682</v>
      </c>
    </row>
    <row r="7" spans="2:12" s="125" customFormat="1" ht="21.75" customHeight="1">
      <c r="B7" s="319"/>
      <c r="C7" s="320"/>
      <c r="D7" s="320"/>
      <c r="E7" s="320"/>
      <c r="F7" s="320"/>
      <c r="G7" s="320"/>
      <c r="H7" s="320"/>
      <c r="I7" s="320"/>
      <c r="J7" s="320"/>
      <c r="K7" s="320"/>
      <c r="L7" s="320"/>
    </row>
    <row r="8" spans="2:12" s="125" customFormat="1" ht="21" customHeight="1">
      <c r="B8" s="321" t="s">
        <v>157</v>
      </c>
      <c r="C8" s="322"/>
      <c r="D8" s="322"/>
      <c r="E8" s="322"/>
      <c r="F8" s="323">
        <f>F9+F10+F11+F12</f>
        <v>0</v>
      </c>
      <c r="G8" s="324"/>
      <c r="H8" s="323">
        <f>H9+H10+H11+H12</f>
        <v>0</v>
      </c>
      <c r="I8" s="325">
        <f>I9+I10+I11+I12</f>
        <v>0</v>
      </c>
      <c r="J8" s="324"/>
      <c r="K8" s="324"/>
      <c r="L8" s="323">
        <f>F8-K8</f>
        <v>0</v>
      </c>
    </row>
    <row r="9" spans="2:12" s="125" customFormat="1" ht="21" customHeight="1">
      <c r="B9" s="326" t="s">
        <v>158</v>
      </c>
      <c r="C9" s="322"/>
      <c r="D9" s="322"/>
      <c r="E9" s="322"/>
      <c r="F9" s="324"/>
      <c r="G9" s="324"/>
      <c r="H9" s="324"/>
      <c r="I9" s="324"/>
      <c r="J9" s="324"/>
      <c r="K9" s="324"/>
      <c r="L9" s="323">
        <f>F9-K9</f>
        <v>0</v>
      </c>
    </row>
    <row r="10" spans="2:12" s="125" customFormat="1" ht="21" customHeight="1">
      <c r="B10" s="326" t="s">
        <v>159</v>
      </c>
      <c r="C10" s="322"/>
      <c r="D10" s="322"/>
      <c r="E10" s="322"/>
      <c r="F10" s="324"/>
      <c r="G10" s="324"/>
      <c r="H10" s="324"/>
      <c r="I10" s="324"/>
      <c r="J10" s="324"/>
      <c r="K10" s="324"/>
      <c r="L10" s="323">
        <f>F10-K10</f>
        <v>0</v>
      </c>
    </row>
    <row r="11" spans="2:12" s="125" customFormat="1" ht="21" customHeight="1">
      <c r="B11" s="326" t="s">
        <v>160</v>
      </c>
      <c r="C11" s="322"/>
      <c r="D11" s="322"/>
      <c r="E11" s="322"/>
      <c r="F11" s="324"/>
      <c r="G11" s="324"/>
      <c r="H11" s="324"/>
      <c r="I11" s="324"/>
      <c r="J11" s="324"/>
      <c r="K11" s="324"/>
      <c r="L11" s="323">
        <f>F11-K11</f>
        <v>0</v>
      </c>
    </row>
    <row r="12" spans="2:12" s="125" customFormat="1" ht="21" customHeight="1">
      <c r="B12" s="326" t="s">
        <v>161</v>
      </c>
      <c r="C12" s="322"/>
      <c r="D12" s="322"/>
      <c r="E12" s="322"/>
      <c r="F12" s="324"/>
      <c r="G12" s="324"/>
      <c r="H12" s="324"/>
      <c r="I12" s="324"/>
      <c r="J12" s="324"/>
      <c r="K12" s="324"/>
      <c r="L12" s="323">
        <f>F12-K12</f>
        <v>0</v>
      </c>
    </row>
    <row r="13" spans="2:12" s="125" customFormat="1" ht="21" customHeight="1">
      <c r="B13" s="327"/>
      <c r="C13" s="322"/>
      <c r="D13" s="322"/>
      <c r="E13" s="322"/>
      <c r="F13" s="324"/>
      <c r="G13" s="324"/>
      <c r="H13" s="324"/>
      <c r="I13" s="324"/>
      <c r="J13" s="324"/>
      <c r="K13" s="324"/>
      <c r="L13" s="324"/>
    </row>
    <row r="14" spans="2:12" s="125" customFormat="1" ht="21" customHeight="1">
      <c r="B14" s="321" t="s">
        <v>162</v>
      </c>
      <c r="C14" s="322"/>
      <c r="D14" s="322"/>
      <c r="E14" s="322"/>
      <c r="F14" s="323">
        <f>F15+F16+F17+F18</f>
        <v>0</v>
      </c>
      <c r="G14" s="324"/>
      <c r="H14" s="323">
        <f>H15+H16+H17+H18</f>
        <v>0</v>
      </c>
      <c r="I14" s="325">
        <f>I15+I16+I17+I18</f>
        <v>0</v>
      </c>
      <c r="J14" s="324"/>
      <c r="K14" s="324"/>
      <c r="L14" s="323">
        <f>F14-K14</f>
        <v>0</v>
      </c>
    </row>
    <row r="15" spans="2:12" s="125" customFormat="1" ht="21" customHeight="1">
      <c r="B15" s="326" t="s">
        <v>163</v>
      </c>
      <c r="C15" s="322"/>
      <c r="D15" s="322"/>
      <c r="E15" s="322"/>
      <c r="F15" s="324"/>
      <c r="G15" s="324"/>
      <c r="H15" s="324"/>
      <c r="I15" s="324"/>
      <c r="J15" s="324"/>
      <c r="K15" s="324"/>
      <c r="L15" s="323">
        <f>F15-K15</f>
        <v>0</v>
      </c>
    </row>
    <row r="16" spans="2:12" s="125" customFormat="1" ht="21" customHeight="1">
      <c r="B16" s="326" t="s">
        <v>164</v>
      </c>
      <c r="C16" s="322"/>
      <c r="D16" s="322"/>
      <c r="E16" s="322"/>
      <c r="F16" s="324"/>
      <c r="G16" s="324"/>
      <c r="H16" s="324"/>
      <c r="I16" s="324"/>
      <c r="J16" s="324"/>
      <c r="K16" s="324"/>
      <c r="L16" s="323">
        <f>F16-K16</f>
        <v>0</v>
      </c>
    </row>
    <row r="17" spans="2:12" s="125" customFormat="1" ht="21" customHeight="1">
      <c r="B17" s="326" t="s">
        <v>165</v>
      </c>
      <c r="C17" s="322"/>
      <c r="D17" s="322"/>
      <c r="E17" s="322"/>
      <c r="F17" s="324"/>
      <c r="G17" s="324"/>
      <c r="H17" s="324"/>
      <c r="I17" s="324"/>
      <c r="J17" s="324"/>
      <c r="K17" s="324"/>
      <c r="L17" s="323">
        <f>F17-K17</f>
        <v>0</v>
      </c>
    </row>
    <row r="18" spans="2:12" s="125" customFormat="1" ht="21" customHeight="1">
      <c r="B18" s="326" t="s">
        <v>166</v>
      </c>
      <c r="C18" s="322"/>
      <c r="D18" s="322"/>
      <c r="E18" s="322"/>
      <c r="F18" s="324"/>
      <c r="G18" s="324"/>
      <c r="H18" s="324"/>
      <c r="I18" s="324"/>
      <c r="J18" s="324"/>
      <c r="K18" s="324"/>
      <c r="L18" s="324"/>
    </row>
    <row r="19" spans="2:12" s="125" customFormat="1" ht="21" customHeight="1">
      <c r="B19" s="327"/>
      <c r="C19" s="322"/>
      <c r="D19" s="322"/>
      <c r="E19" s="322"/>
      <c r="F19" s="324"/>
      <c r="G19" s="324"/>
      <c r="H19" s="324"/>
      <c r="I19" s="324"/>
      <c r="J19" s="324"/>
      <c r="K19" s="324"/>
      <c r="L19" s="324"/>
    </row>
    <row r="20" spans="2:12" s="125" customFormat="1" ht="21" customHeight="1">
      <c r="B20" s="321" t="s">
        <v>167</v>
      </c>
      <c r="C20" s="322"/>
      <c r="D20" s="322"/>
      <c r="E20" s="322"/>
      <c r="F20" s="323">
        <f>F8+F14</f>
        <v>0</v>
      </c>
      <c r="G20" s="324"/>
      <c r="H20" s="323">
        <f>H8+H14</f>
        <v>0</v>
      </c>
      <c r="I20" s="323">
        <f>I8+I14</f>
        <v>0</v>
      </c>
      <c r="J20" s="324"/>
      <c r="K20" s="324"/>
      <c r="L20" s="323">
        <f>L8+L14</f>
        <v>0</v>
      </c>
    </row>
    <row r="21" spans="2:12" s="125" customFormat="1" ht="21" customHeight="1">
      <c r="B21" s="328"/>
      <c r="C21" s="329"/>
      <c r="D21" s="329"/>
      <c r="E21" s="329"/>
      <c r="F21" s="329"/>
      <c r="G21" s="329"/>
      <c r="H21" s="329"/>
      <c r="I21" s="329"/>
      <c r="J21" s="329"/>
      <c r="K21" s="329"/>
      <c r="L21" s="329"/>
    </row>
    <row r="22" spans="2:12" s="125" customFormat="1" ht="21" customHeight="1">
      <c r="B22" s="305" t="s">
        <v>679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2:12" s="125" customFormat="1" ht="21" customHeight="1">
      <c r="B23" s="162"/>
      <c r="C23" s="181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2:12" s="125" customFormat="1" ht="21" customHeight="1">
      <c r="B24" s="162"/>
      <c r="C24" s="181"/>
      <c r="D24" s="181"/>
      <c r="E24" s="181"/>
      <c r="F24" s="181"/>
      <c r="G24" s="181"/>
      <c r="H24" s="181"/>
      <c r="I24" s="181"/>
      <c r="J24" s="181"/>
      <c r="K24" s="181"/>
      <c r="L24" s="181"/>
    </row>
    <row r="25" spans="2:12" s="125" customFormat="1" ht="21" customHeight="1">
      <c r="B25" s="162"/>
      <c r="C25" s="181"/>
      <c r="D25" s="181"/>
      <c r="E25" s="181"/>
      <c r="F25" s="181"/>
      <c r="G25" s="181"/>
      <c r="H25" s="181"/>
      <c r="I25" s="181"/>
      <c r="J25" s="181"/>
      <c r="K25" s="181"/>
      <c r="L25" s="181"/>
    </row>
    <row r="26" spans="2:12" s="125" customFormat="1" ht="21" customHeight="1">
      <c r="B26" s="162"/>
      <c r="C26" s="181"/>
      <c r="D26" s="181"/>
      <c r="E26" s="181"/>
      <c r="F26" s="181"/>
      <c r="G26" s="181"/>
      <c r="H26" s="181"/>
      <c r="I26" s="181"/>
      <c r="J26" s="181"/>
      <c r="K26" s="181"/>
      <c r="L26" s="181"/>
    </row>
    <row r="27" spans="2:12" s="125" customFormat="1" ht="21" customHeight="1">
      <c r="B27" s="162"/>
      <c r="C27" s="181"/>
      <c r="D27" s="181"/>
      <c r="E27" s="181"/>
      <c r="F27" s="181"/>
      <c r="G27" s="181"/>
      <c r="H27" s="181"/>
      <c r="I27" s="181"/>
      <c r="J27" s="181"/>
      <c r="K27" s="181"/>
      <c r="L27" s="181"/>
    </row>
    <row r="28" spans="2:12" s="125" customFormat="1" ht="21" customHeight="1">
      <c r="B28" s="162"/>
      <c r="C28" s="181"/>
      <c r="D28" s="181"/>
      <c r="E28" s="181"/>
      <c r="F28" s="181"/>
      <c r="G28" s="181"/>
      <c r="H28" s="181"/>
      <c r="I28" s="181"/>
      <c r="J28" s="181"/>
      <c r="K28" s="181"/>
      <c r="L28" s="181"/>
    </row>
    <row r="29" spans="2:12" s="125" customFormat="1" ht="12.75" customHeight="1">
      <c r="B29" s="173"/>
      <c r="C29" s="181"/>
      <c r="D29" s="181"/>
      <c r="E29" s="181"/>
      <c r="F29" s="486"/>
      <c r="G29" s="486"/>
      <c r="H29" s="181"/>
      <c r="I29" s="181"/>
      <c r="J29" s="181"/>
      <c r="K29" s="488"/>
      <c r="L29" s="488"/>
    </row>
    <row r="30" spans="2:12" s="125" customFormat="1" ht="12.75" customHeight="1">
      <c r="B30" s="183"/>
      <c r="C30" s="182"/>
      <c r="D30" s="182"/>
      <c r="E30" s="182"/>
      <c r="F30" s="487"/>
      <c r="G30" s="487"/>
      <c r="H30" s="182"/>
      <c r="I30" s="182"/>
      <c r="J30" s="182"/>
      <c r="K30" s="514"/>
      <c r="L30" s="515"/>
    </row>
    <row r="31" spans="2:12" s="125" customFormat="1" ht="12.75" customHeight="1">
      <c r="B31" s="173"/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1"/>
  <sheetViews>
    <sheetView showGridLines="0" zoomScale="140" zoomScaleNormal="140" zoomScaleSheetLayoutView="140" workbookViewId="0">
      <selection activeCell="B2" sqref="B2:G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95" t="s">
        <v>599</v>
      </c>
      <c r="C1" s="495"/>
      <c r="D1" s="495"/>
      <c r="E1" s="495"/>
      <c r="F1" s="495"/>
      <c r="G1" s="495"/>
    </row>
    <row r="2" spans="1:7" s="125" customFormat="1" ht="14.25">
      <c r="B2" s="477" t="s">
        <v>677</v>
      </c>
      <c r="C2" s="478"/>
      <c r="D2" s="478"/>
      <c r="E2" s="478"/>
      <c r="F2" s="478"/>
      <c r="G2" s="479"/>
    </row>
    <row r="3" spans="1:7" s="125" customFormat="1" ht="14.25">
      <c r="B3" s="529" t="s">
        <v>168</v>
      </c>
      <c r="C3" s="530"/>
      <c r="D3" s="530"/>
      <c r="E3" s="530"/>
      <c r="F3" s="530"/>
      <c r="G3" s="531"/>
    </row>
    <row r="4" spans="1:7" s="125" customFormat="1" ht="14.25">
      <c r="B4" s="480" t="s">
        <v>688</v>
      </c>
      <c r="C4" s="481"/>
      <c r="D4" s="481"/>
      <c r="E4" s="481"/>
      <c r="F4" s="481"/>
      <c r="G4" s="482"/>
    </row>
    <row r="5" spans="1:7" s="125" customFormat="1" ht="14.25">
      <c r="B5" s="532" t="s">
        <v>686</v>
      </c>
      <c r="C5" s="533"/>
      <c r="D5" s="533"/>
      <c r="E5" s="533"/>
      <c r="F5" s="533"/>
      <c r="G5" s="534"/>
    </row>
    <row r="6" spans="1:7" s="125" customFormat="1" ht="8.1" customHeight="1">
      <c r="B6" s="135"/>
    </row>
    <row r="7" spans="1:7" s="125" customFormat="1" ht="16.5">
      <c r="B7" s="523" t="s">
        <v>665</v>
      </c>
      <c r="C7" s="524"/>
      <c r="D7" s="525"/>
      <c r="E7" s="126" t="s">
        <v>666</v>
      </c>
      <c r="F7" s="126" t="s">
        <v>170</v>
      </c>
      <c r="G7" s="126" t="s">
        <v>600</v>
      </c>
    </row>
    <row r="8" spans="1:7" s="229" customFormat="1" ht="8.1" customHeight="1">
      <c r="A8" s="125"/>
      <c r="B8" s="136"/>
      <c r="C8" s="240"/>
      <c r="D8" s="241"/>
      <c r="E8" s="242"/>
      <c r="F8" s="242"/>
      <c r="G8" s="242"/>
    </row>
    <row r="9" spans="1:7" s="229" customFormat="1" ht="12.95" customHeight="1">
      <c r="A9" s="125"/>
      <c r="B9" s="139"/>
      <c r="C9" s="521" t="s">
        <v>172</v>
      </c>
      <c r="D9" s="522"/>
      <c r="E9" s="428">
        <f>E10+E11+E12</f>
        <v>19308698</v>
      </c>
      <c r="F9" s="428">
        <f>F10+F11+F12</f>
        <v>8588718.7699999996</v>
      </c>
      <c r="G9" s="428">
        <f>G10+G11+G12</f>
        <v>8588718.7699999996</v>
      </c>
    </row>
    <row r="10" spans="1:7" s="229" customFormat="1" ht="11.1" customHeight="1">
      <c r="A10" s="125"/>
      <c r="B10" s="139"/>
      <c r="C10" s="230"/>
      <c r="D10" s="424" t="s">
        <v>173</v>
      </c>
      <c r="E10" s="172">
        <v>19308698</v>
      </c>
      <c r="F10" s="375">
        <v>8588718.7699999996</v>
      </c>
      <c r="G10" s="375">
        <f>+F10</f>
        <v>8588718.7699999996</v>
      </c>
    </row>
    <row r="11" spans="1:7" s="229" customFormat="1" ht="11.1" customHeight="1">
      <c r="A11" s="125"/>
      <c r="B11" s="139"/>
      <c r="C11" s="230"/>
      <c r="D11" s="424" t="s">
        <v>174</v>
      </c>
      <c r="E11" s="172">
        <v>0</v>
      </c>
      <c r="F11" s="172">
        <v>0</v>
      </c>
      <c r="G11" s="172">
        <f>+F11</f>
        <v>0</v>
      </c>
    </row>
    <row r="12" spans="1:7" s="229" customFormat="1" ht="11.1" customHeight="1">
      <c r="A12" s="125"/>
      <c r="B12" s="139"/>
      <c r="C12" s="230"/>
      <c r="D12" s="424" t="s">
        <v>175</v>
      </c>
      <c r="E12" s="172">
        <v>0</v>
      </c>
      <c r="F12" s="172">
        <v>0</v>
      </c>
      <c r="G12" s="172">
        <f>+F12</f>
        <v>0</v>
      </c>
    </row>
    <row r="13" spans="1:7" s="229" customFormat="1" ht="2.25" customHeight="1">
      <c r="A13" s="125"/>
      <c r="B13" s="139"/>
      <c r="C13" s="429"/>
      <c r="D13" s="430"/>
      <c r="E13" s="172"/>
      <c r="F13" s="172"/>
      <c r="G13" s="172"/>
    </row>
    <row r="14" spans="1:7" s="229" customFormat="1" ht="12.95" customHeight="1">
      <c r="A14" s="125"/>
      <c r="B14" s="330"/>
      <c r="C14" s="521" t="s">
        <v>675</v>
      </c>
      <c r="D14" s="522"/>
      <c r="E14" s="428">
        <f>E15+E16</f>
        <v>0</v>
      </c>
      <c r="F14" s="428">
        <f>F15+F16</f>
        <v>0</v>
      </c>
      <c r="G14" s="428">
        <f>G15+G16</f>
        <v>0</v>
      </c>
    </row>
    <row r="15" spans="1:7" s="229" customFormat="1" ht="11.1" customHeight="1">
      <c r="A15" s="125"/>
      <c r="B15" s="331"/>
      <c r="C15" s="230"/>
      <c r="D15" s="424" t="s">
        <v>176</v>
      </c>
      <c r="E15" s="375">
        <v>0</v>
      </c>
      <c r="F15" s="375">
        <v>0</v>
      </c>
      <c r="G15" s="375">
        <f>+F15</f>
        <v>0</v>
      </c>
    </row>
    <row r="16" spans="1:7" s="229" customFormat="1" ht="11.1" customHeight="1">
      <c r="A16" s="125"/>
      <c r="B16" s="331"/>
      <c r="C16" s="230"/>
      <c r="D16" s="424" t="s">
        <v>177</v>
      </c>
      <c r="E16" s="172">
        <v>0</v>
      </c>
      <c r="F16" s="172">
        <v>0</v>
      </c>
      <c r="G16" s="172">
        <v>0</v>
      </c>
    </row>
    <row r="17" spans="1:8" s="229" customFormat="1" ht="3" customHeight="1">
      <c r="A17" s="125"/>
      <c r="B17" s="331"/>
      <c r="C17" s="429"/>
      <c r="D17" s="430"/>
      <c r="E17" s="172"/>
      <c r="F17" s="172"/>
      <c r="G17" s="172"/>
    </row>
    <row r="18" spans="1:8" s="229" customFormat="1" ht="12.95" customHeight="1">
      <c r="A18" s="125"/>
      <c r="B18" s="331"/>
      <c r="C18" s="521" t="s">
        <v>178</v>
      </c>
      <c r="D18" s="522"/>
      <c r="E18" s="431">
        <f>E19+E20</f>
        <v>0</v>
      </c>
      <c r="F18" s="431">
        <f>F19+F20</f>
        <v>0</v>
      </c>
      <c r="G18" s="431">
        <f>G19+G20</f>
        <v>0</v>
      </c>
    </row>
    <row r="19" spans="1:8" s="229" customFormat="1" ht="11.1" customHeight="1">
      <c r="A19" s="125"/>
      <c r="B19" s="331"/>
      <c r="C19" s="230"/>
      <c r="D19" s="424" t="s">
        <v>179</v>
      </c>
      <c r="E19" s="171">
        <v>0</v>
      </c>
      <c r="F19" s="171">
        <v>0</v>
      </c>
      <c r="G19" s="375">
        <f>+F19</f>
        <v>0</v>
      </c>
    </row>
    <row r="20" spans="1:8" s="229" customFormat="1" ht="11.1" customHeight="1">
      <c r="A20" s="125"/>
      <c r="B20" s="331"/>
      <c r="C20" s="230"/>
      <c r="D20" s="424" t="s">
        <v>180</v>
      </c>
      <c r="E20" s="171">
        <v>0</v>
      </c>
      <c r="F20" s="171">
        <v>0</v>
      </c>
      <c r="G20" s="171">
        <v>0</v>
      </c>
    </row>
    <row r="21" spans="1:8" s="229" customFormat="1" ht="3" customHeight="1">
      <c r="A21" s="125"/>
      <c r="B21" s="331"/>
      <c r="C21" s="429"/>
      <c r="D21" s="430"/>
      <c r="E21" s="171"/>
      <c r="F21" s="171"/>
      <c r="G21" s="171"/>
    </row>
    <row r="22" spans="1:8" s="229" customFormat="1" ht="12.95" customHeight="1">
      <c r="A22" s="125"/>
      <c r="B22" s="331"/>
      <c r="C22" s="521" t="s">
        <v>181</v>
      </c>
      <c r="D22" s="522"/>
      <c r="E22" s="428">
        <f>E9-E14+E18</f>
        <v>19308698</v>
      </c>
      <c r="F22" s="428">
        <f>F9-F14+F18</f>
        <v>8588718.7699999996</v>
      </c>
      <c r="G22" s="428">
        <f>G9-G14+G18</f>
        <v>8588718.7699999996</v>
      </c>
      <c r="H22" s="171"/>
    </row>
    <row r="23" spans="1:8" s="229" customFormat="1" ht="12.95" customHeight="1">
      <c r="A23" s="125"/>
      <c r="B23" s="139"/>
      <c r="C23" s="521" t="s">
        <v>182</v>
      </c>
      <c r="D23" s="522"/>
      <c r="E23" s="431">
        <f>E22-E12</f>
        <v>19308698</v>
      </c>
      <c r="F23" s="428">
        <f>F22-F12</f>
        <v>8588718.7699999996</v>
      </c>
      <c r="G23" s="428">
        <f>G22-G12</f>
        <v>8588718.7699999996</v>
      </c>
    </row>
    <row r="24" spans="1:8" s="229" customFormat="1" ht="12.95" customHeight="1">
      <c r="A24" s="125"/>
      <c r="B24" s="139"/>
      <c r="C24" s="521" t="s">
        <v>183</v>
      </c>
      <c r="D24" s="522"/>
      <c r="E24" s="431">
        <f>E23-E18</f>
        <v>19308698</v>
      </c>
      <c r="F24" s="428">
        <f>F23-F18</f>
        <v>8588718.7699999996</v>
      </c>
      <c r="G24" s="428">
        <f>G23-G18</f>
        <v>8588718.7699999996</v>
      </c>
    </row>
    <row r="25" spans="1:8" s="229" customFormat="1" ht="8.1" customHeight="1">
      <c r="A25" s="125"/>
      <c r="B25" s="143"/>
      <c r="C25" s="432"/>
      <c r="D25" s="433"/>
      <c r="E25" s="434"/>
      <c r="F25" s="435"/>
      <c r="G25" s="434"/>
    </row>
    <row r="26" spans="1:8" s="229" customFormat="1" ht="8.1" customHeight="1">
      <c r="A26" s="125"/>
      <c r="B26" s="135"/>
    </row>
    <row r="27" spans="1:8" s="125" customFormat="1" ht="14.25">
      <c r="B27" s="528" t="s">
        <v>184</v>
      </c>
      <c r="C27" s="528"/>
      <c r="D27" s="528"/>
      <c r="E27" s="145" t="s">
        <v>185</v>
      </c>
      <c r="F27" s="145" t="s">
        <v>170</v>
      </c>
      <c r="G27" s="145" t="s">
        <v>186</v>
      </c>
    </row>
    <row r="28" spans="1:8" s="125" customFormat="1" ht="8.1" customHeight="1">
      <c r="B28" s="136"/>
      <c r="C28" s="137"/>
      <c r="D28" s="138"/>
      <c r="E28" s="146"/>
      <c r="F28" s="146"/>
      <c r="G28" s="146"/>
    </row>
    <row r="29" spans="1:8" s="125" customFormat="1" ht="12.95" customHeight="1">
      <c r="B29" s="142"/>
      <c r="C29" s="519" t="s">
        <v>187</v>
      </c>
      <c r="D29" s="520"/>
      <c r="E29" s="236">
        <f>E30+E31</f>
        <v>0</v>
      </c>
      <c r="F29" s="236">
        <f>F30+F31</f>
        <v>0</v>
      </c>
      <c r="G29" s="236">
        <f>G30+G31</f>
        <v>0</v>
      </c>
    </row>
    <row r="30" spans="1:8" s="125" customFormat="1" ht="11.1" customHeight="1">
      <c r="B30" s="139"/>
      <c r="C30" s="140"/>
      <c r="D30" s="129" t="s">
        <v>188</v>
      </c>
      <c r="E30" s="171">
        <v>0</v>
      </c>
      <c r="F30" s="171">
        <v>0</v>
      </c>
      <c r="G30" s="171">
        <v>0</v>
      </c>
    </row>
    <row r="31" spans="1:8" s="125" customFormat="1" ht="11.1" customHeight="1">
      <c r="B31" s="139"/>
      <c r="C31" s="140"/>
      <c r="D31" s="129" t="s">
        <v>189</v>
      </c>
      <c r="E31" s="171">
        <v>0</v>
      </c>
      <c r="F31" s="171">
        <v>0</v>
      </c>
      <c r="G31" s="171">
        <v>0</v>
      </c>
    </row>
    <row r="32" spans="1:8" s="125" customFormat="1" ht="3.75" customHeight="1">
      <c r="B32" s="139"/>
      <c r="C32" s="141"/>
      <c r="D32" s="130"/>
      <c r="E32" s="127"/>
      <c r="F32" s="127"/>
      <c r="G32" s="127"/>
    </row>
    <row r="33" spans="2:7" s="125" customFormat="1" ht="12.95" customHeight="1">
      <c r="B33" s="142"/>
      <c r="C33" s="519" t="s">
        <v>190</v>
      </c>
      <c r="D33" s="520"/>
      <c r="E33" s="236">
        <f>E24+E29</f>
        <v>19308698</v>
      </c>
      <c r="F33" s="391">
        <f>F24+F29</f>
        <v>8588718.7699999996</v>
      </c>
      <c r="G33" s="391">
        <f>G24+G29</f>
        <v>8588718.7699999996</v>
      </c>
    </row>
    <row r="34" spans="2:7" s="125" customFormat="1" ht="8.1" customHeight="1">
      <c r="B34" s="143"/>
      <c r="C34" s="144"/>
      <c r="D34" s="132"/>
      <c r="E34" s="147"/>
      <c r="F34" s="147"/>
      <c r="G34" s="147"/>
    </row>
    <row r="35" spans="2:7" s="125" customFormat="1" ht="8.1" customHeight="1">
      <c r="B35" s="135"/>
    </row>
    <row r="36" spans="2:7" s="125" customFormat="1" ht="14.25">
      <c r="B36" s="528" t="s">
        <v>184</v>
      </c>
      <c r="C36" s="528"/>
      <c r="D36" s="528"/>
      <c r="E36" s="145" t="s">
        <v>191</v>
      </c>
      <c r="F36" s="145" t="s">
        <v>170</v>
      </c>
      <c r="G36" s="145" t="s">
        <v>601</v>
      </c>
    </row>
    <row r="37" spans="2:7" s="125" customFormat="1" ht="8.1" customHeight="1">
      <c r="B37" s="148"/>
      <c r="C37" s="149"/>
      <c r="D37" s="150"/>
      <c r="E37" s="151"/>
      <c r="F37" s="151"/>
      <c r="G37" s="151"/>
    </row>
    <row r="38" spans="2:7" s="125" customFormat="1" ht="12.95" customHeight="1">
      <c r="B38" s="152"/>
      <c r="C38" s="519" t="s">
        <v>192</v>
      </c>
      <c r="D38" s="520"/>
      <c r="E38" s="237">
        <f>E39+E40</f>
        <v>0</v>
      </c>
      <c r="F38" s="237">
        <f>F39+F40</f>
        <v>0</v>
      </c>
      <c r="G38" s="237">
        <f>G39+G40</f>
        <v>0</v>
      </c>
    </row>
    <row r="39" spans="2:7" s="125" customFormat="1" ht="11.1" customHeight="1">
      <c r="B39" s="154"/>
      <c r="C39" s="140"/>
      <c r="D39" s="155" t="s">
        <v>193</v>
      </c>
      <c r="E39" s="171">
        <v>0</v>
      </c>
      <c r="F39" s="171">
        <v>0</v>
      </c>
      <c r="G39" s="171">
        <v>0</v>
      </c>
    </row>
    <row r="40" spans="2:7" s="125" customFormat="1" ht="11.1" customHeight="1">
      <c r="B40" s="154"/>
      <c r="C40" s="140"/>
      <c r="D40" s="155" t="s">
        <v>194</v>
      </c>
      <c r="E40" s="171">
        <v>0</v>
      </c>
      <c r="F40" s="171">
        <v>0</v>
      </c>
      <c r="G40" s="171">
        <v>0</v>
      </c>
    </row>
    <row r="41" spans="2:7" s="125" customFormat="1" ht="3.75" customHeight="1">
      <c r="B41" s="154"/>
      <c r="C41" s="140"/>
      <c r="D41" s="155"/>
      <c r="E41" s="156"/>
      <c r="F41" s="156"/>
      <c r="G41" s="156"/>
    </row>
    <row r="42" spans="2:7" s="125" customFormat="1" ht="12.95" customHeight="1">
      <c r="B42" s="152"/>
      <c r="C42" s="519" t="s">
        <v>195</v>
      </c>
      <c r="D42" s="520"/>
      <c r="E42" s="237">
        <f>E43+E44</f>
        <v>0</v>
      </c>
      <c r="F42" s="237">
        <f>F43+F44</f>
        <v>0</v>
      </c>
      <c r="G42" s="237">
        <f>G43+G44</f>
        <v>0</v>
      </c>
    </row>
    <row r="43" spans="2:7" s="125" customFormat="1" ht="11.1" customHeight="1">
      <c r="B43" s="154"/>
      <c r="C43" s="140"/>
      <c r="D43" s="155" t="s">
        <v>196</v>
      </c>
      <c r="E43" s="171">
        <v>0</v>
      </c>
      <c r="F43" s="171">
        <v>0</v>
      </c>
      <c r="G43" s="171">
        <v>0</v>
      </c>
    </row>
    <row r="44" spans="2:7" s="125" customFormat="1" ht="11.1" customHeight="1">
      <c r="B44" s="154"/>
      <c r="C44" s="140"/>
      <c r="D44" s="155" t="s">
        <v>197</v>
      </c>
      <c r="E44" s="171">
        <v>0</v>
      </c>
      <c r="F44" s="171">
        <v>0</v>
      </c>
      <c r="G44" s="171">
        <v>0</v>
      </c>
    </row>
    <row r="45" spans="2:7" s="125" customFormat="1" ht="0.75" customHeight="1">
      <c r="B45" s="154"/>
      <c r="C45" s="157"/>
      <c r="D45" s="158"/>
      <c r="E45" s="159"/>
      <c r="F45" s="159"/>
      <c r="G45" s="159"/>
    </row>
    <row r="46" spans="2:7" s="125" customFormat="1" ht="12.95" customHeight="1">
      <c r="B46" s="535"/>
      <c r="C46" s="519" t="s">
        <v>198</v>
      </c>
      <c r="D46" s="520"/>
      <c r="E46" s="537">
        <f>E38-E42</f>
        <v>0</v>
      </c>
      <c r="F46" s="537">
        <f>F38-F42</f>
        <v>0</v>
      </c>
      <c r="G46" s="537">
        <f>G38-G42</f>
        <v>0</v>
      </c>
    </row>
    <row r="47" spans="2:7" s="125" customFormat="1" ht="8.1" customHeight="1">
      <c r="B47" s="536"/>
      <c r="C47" s="160"/>
      <c r="D47" s="161"/>
      <c r="E47" s="538"/>
      <c r="F47" s="538"/>
      <c r="G47" s="538"/>
    </row>
    <row r="48" spans="2:7" s="125" customFormat="1" ht="8.1" customHeight="1">
      <c r="B48" s="135"/>
    </row>
    <row r="49" spans="1:7" s="229" customFormat="1" ht="14.25">
      <c r="A49" s="125"/>
      <c r="B49" s="540" t="s">
        <v>184</v>
      </c>
      <c r="C49" s="540"/>
      <c r="D49" s="540"/>
      <c r="E49" s="232" t="s">
        <v>191</v>
      </c>
      <c r="F49" s="232" t="s">
        <v>170</v>
      </c>
      <c r="G49" s="232" t="s">
        <v>601</v>
      </c>
    </row>
    <row r="50" spans="1:7" s="229" customFormat="1" ht="8.1" customHeight="1">
      <c r="A50" s="125"/>
      <c r="B50" s="526"/>
      <c r="C50" s="527"/>
      <c r="D50" s="243"/>
      <c r="E50" s="233"/>
      <c r="F50" s="233"/>
      <c r="G50" s="233"/>
    </row>
    <row r="51" spans="1:7" s="229" customFormat="1" ht="11.1" customHeight="1">
      <c r="A51" s="125"/>
      <c r="B51" s="244"/>
      <c r="C51" s="245" t="s">
        <v>199</v>
      </c>
      <c r="D51" s="246"/>
      <c r="E51" s="375">
        <f>+E10</f>
        <v>19308698</v>
      </c>
      <c r="F51" s="375">
        <f>+F10</f>
        <v>8588718.7699999996</v>
      </c>
      <c r="G51" s="375">
        <f>+G10</f>
        <v>8588718.7699999996</v>
      </c>
    </row>
    <row r="52" spans="1:7" s="229" customFormat="1" ht="11.1" customHeight="1">
      <c r="A52" s="125"/>
      <c r="B52" s="244"/>
      <c r="C52" s="245" t="s">
        <v>200</v>
      </c>
      <c r="D52" s="246"/>
      <c r="E52" s="378">
        <f>E53-E54</f>
        <v>0</v>
      </c>
      <c r="F52" s="378">
        <f>F53-F54</f>
        <v>0</v>
      </c>
      <c r="G52" s="378">
        <v>0</v>
      </c>
    </row>
    <row r="53" spans="1:7" s="229" customFormat="1" ht="11.1" customHeight="1">
      <c r="A53" s="125"/>
      <c r="B53" s="244"/>
      <c r="C53" s="230"/>
      <c r="D53" s="248" t="s">
        <v>193</v>
      </c>
      <c r="E53" s="377">
        <v>0</v>
      </c>
      <c r="F53" s="377"/>
      <c r="G53" s="376">
        <v>0</v>
      </c>
    </row>
    <row r="54" spans="1:7" s="229" customFormat="1" ht="11.1" customHeight="1">
      <c r="A54" s="125"/>
      <c r="B54" s="244"/>
      <c r="C54" s="230"/>
      <c r="D54" s="248" t="s">
        <v>196</v>
      </c>
      <c r="E54" s="377">
        <v>0</v>
      </c>
      <c r="F54" s="377">
        <v>0</v>
      </c>
      <c r="G54" s="376">
        <f>+F54</f>
        <v>0</v>
      </c>
    </row>
    <row r="55" spans="1:7" s="229" customFormat="1" ht="3.75" customHeight="1">
      <c r="A55" s="125"/>
      <c r="B55" s="244"/>
      <c r="C55" s="245"/>
      <c r="D55" s="246"/>
      <c r="E55" s="377"/>
      <c r="F55" s="377"/>
      <c r="G55" s="376"/>
    </row>
    <row r="56" spans="1:7" s="229" customFormat="1" ht="11.1" customHeight="1">
      <c r="A56" s="125"/>
      <c r="B56" s="244"/>
      <c r="C56" s="245" t="s">
        <v>176</v>
      </c>
      <c r="D56" s="246"/>
      <c r="E56" s="375">
        <f>+E15</f>
        <v>0</v>
      </c>
      <c r="F56" s="375">
        <f>+F15</f>
        <v>0</v>
      </c>
      <c r="G56" s="376">
        <f>+F56</f>
        <v>0</v>
      </c>
    </row>
    <row r="57" spans="1:7" s="229" customFormat="1" ht="3" customHeight="1">
      <c r="A57" s="125"/>
      <c r="B57" s="244"/>
      <c r="C57" s="245"/>
      <c r="D57" s="246"/>
      <c r="E57" s="379"/>
      <c r="F57" s="379"/>
      <c r="G57" s="379"/>
    </row>
    <row r="58" spans="1:7" s="229" customFormat="1" ht="11.1" customHeight="1">
      <c r="A58" s="125"/>
      <c r="B58" s="244"/>
      <c r="C58" s="245" t="s">
        <v>179</v>
      </c>
      <c r="D58" s="246"/>
      <c r="E58" s="380">
        <v>0</v>
      </c>
      <c r="F58" s="380">
        <f>+E58</f>
        <v>0</v>
      </c>
      <c r="G58" s="377">
        <f>+F58</f>
        <v>0</v>
      </c>
    </row>
    <row r="59" spans="1:7" s="229" customFormat="1" ht="3" customHeight="1">
      <c r="A59" s="125"/>
      <c r="B59" s="244"/>
      <c r="C59" s="245"/>
      <c r="D59" s="246"/>
      <c r="E59" s="379"/>
      <c r="F59" s="379"/>
      <c r="G59" s="379"/>
    </row>
    <row r="60" spans="1:7" s="229" customFormat="1" ht="12.95" customHeight="1">
      <c r="A60" s="125"/>
      <c r="B60" s="249"/>
      <c r="C60" s="521" t="s">
        <v>201</v>
      </c>
      <c r="D60" s="522"/>
      <c r="E60" s="378">
        <f>E51+E52-E56+E58</f>
        <v>19308698</v>
      </c>
      <c r="F60" s="378">
        <f>F51+F52-F56+F58</f>
        <v>8588718.7699999996</v>
      </c>
      <c r="G60" s="378">
        <f>G51+G52-G56+G58</f>
        <v>8588718.7699999996</v>
      </c>
    </row>
    <row r="61" spans="1:7" s="229" customFormat="1" ht="12.95" customHeight="1">
      <c r="A61" s="125"/>
      <c r="B61" s="249"/>
      <c r="C61" s="521" t="s">
        <v>202</v>
      </c>
      <c r="D61" s="522"/>
      <c r="E61" s="378">
        <f>E60-E52</f>
        <v>19308698</v>
      </c>
      <c r="F61" s="378">
        <f>F60-F52</f>
        <v>8588718.7699999996</v>
      </c>
      <c r="G61" s="378">
        <f>G60-G52</f>
        <v>8588718.7699999996</v>
      </c>
    </row>
    <row r="62" spans="1:7" s="229" customFormat="1" ht="8.1" customHeight="1">
      <c r="A62" s="125"/>
      <c r="B62" s="250"/>
      <c r="C62" s="251"/>
      <c r="D62" s="252"/>
      <c r="E62" s="381"/>
      <c r="F62" s="381"/>
      <c r="G62" s="381"/>
    </row>
    <row r="63" spans="1:7" s="229" customFormat="1" ht="8.1" customHeight="1">
      <c r="A63" s="125"/>
      <c r="B63" s="253"/>
      <c r="E63" s="382"/>
      <c r="F63" s="382"/>
      <c r="G63" s="382"/>
    </row>
    <row r="64" spans="1:7" s="229" customFormat="1" ht="14.25">
      <c r="A64" s="125"/>
      <c r="B64" s="539" t="s">
        <v>184</v>
      </c>
      <c r="C64" s="539"/>
      <c r="D64" s="539"/>
      <c r="E64" s="232" t="s">
        <v>191</v>
      </c>
      <c r="F64" s="232" t="s">
        <v>170</v>
      </c>
      <c r="G64" s="232" t="s">
        <v>601</v>
      </c>
    </row>
    <row r="65" spans="2:7" s="125" customFormat="1" ht="8.1" customHeight="1">
      <c r="B65" s="526"/>
      <c r="C65" s="527"/>
      <c r="D65" s="243"/>
      <c r="E65" s="233"/>
      <c r="F65" s="233"/>
      <c r="G65" s="233"/>
    </row>
    <row r="66" spans="2:7" s="125" customFormat="1" ht="11.1" customHeight="1">
      <c r="B66" s="244"/>
      <c r="C66" s="245" t="s">
        <v>174</v>
      </c>
      <c r="D66" s="246"/>
      <c r="E66" s="247">
        <v>0</v>
      </c>
      <c r="F66" s="247">
        <v>0</v>
      </c>
      <c r="G66" s="247">
        <v>0</v>
      </c>
    </row>
    <row r="67" spans="2:7" s="125" customFormat="1" ht="11.1" customHeight="1">
      <c r="B67" s="154"/>
      <c r="C67" s="157" t="s">
        <v>203</v>
      </c>
      <c r="D67" s="158"/>
      <c r="E67" s="237">
        <f>E68-E69</f>
        <v>0</v>
      </c>
      <c r="F67" s="237">
        <f>F68-F69</f>
        <v>0</v>
      </c>
      <c r="G67" s="237">
        <f>G68-G69</f>
        <v>0</v>
      </c>
    </row>
    <row r="68" spans="2:7" s="125" customFormat="1" ht="11.1" customHeight="1">
      <c r="B68" s="154"/>
      <c r="C68" s="140"/>
      <c r="D68" s="155" t="s">
        <v>194</v>
      </c>
      <c r="E68" s="156">
        <v>0</v>
      </c>
      <c r="F68" s="156">
        <v>0</v>
      </c>
      <c r="G68" s="156">
        <v>0</v>
      </c>
    </row>
    <row r="69" spans="2:7" s="125" customFormat="1" ht="11.1" customHeight="1">
      <c r="B69" s="154"/>
      <c r="C69" s="140"/>
      <c r="D69" s="155" t="s">
        <v>197</v>
      </c>
      <c r="E69" s="156">
        <v>0</v>
      </c>
      <c r="F69" s="156">
        <v>0</v>
      </c>
      <c r="G69" s="156">
        <v>0</v>
      </c>
    </row>
    <row r="70" spans="2:7" s="125" customFormat="1" ht="2.25" customHeight="1">
      <c r="B70" s="154"/>
      <c r="C70" s="157"/>
      <c r="D70" s="158"/>
      <c r="E70" s="156"/>
      <c r="F70" s="156"/>
      <c r="G70" s="156"/>
    </row>
    <row r="71" spans="2:7" s="125" customFormat="1" ht="11.1" customHeight="1">
      <c r="B71" s="154"/>
      <c r="C71" s="157" t="s">
        <v>204</v>
      </c>
      <c r="D71" s="158"/>
      <c r="E71" s="156">
        <v>0</v>
      </c>
      <c r="F71" s="156">
        <v>0</v>
      </c>
      <c r="G71" s="156">
        <v>0</v>
      </c>
    </row>
    <row r="72" spans="2:7" s="125" customFormat="1" ht="3.75" customHeight="1">
      <c r="B72" s="154"/>
      <c r="C72" s="157"/>
      <c r="D72" s="158"/>
      <c r="E72" s="156"/>
      <c r="F72" s="156"/>
      <c r="G72" s="156"/>
    </row>
    <row r="73" spans="2:7" s="125" customFormat="1" ht="11.1" customHeight="1">
      <c r="B73" s="154"/>
      <c r="C73" s="157" t="s">
        <v>180</v>
      </c>
      <c r="D73" s="158"/>
      <c r="E73" s="156">
        <v>0</v>
      </c>
      <c r="F73" s="156">
        <v>0</v>
      </c>
      <c r="G73" s="156">
        <v>0</v>
      </c>
    </row>
    <row r="74" spans="2:7" s="125" customFormat="1" ht="0.75" customHeight="1">
      <c r="B74" s="154"/>
      <c r="C74" s="157"/>
      <c r="D74" s="158"/>
      <c r="E74" s="153"/>
      <c r="F74" s="153"/>
      <c r="G74" s="153"/>
    </row>
    <row r="75" spans="2:7" s="125" customFormat="1" ht="12.95" customHeight="1">
      <c r="B75" s="152"/>
      <c r="C75" s="519" t="s">
        <v>205</v>
      </c>
      <c r="D75" s="520"/>
      <c r="E75" s="237">
        <f>E66+E67-E71+E73</f>
        <v>0</v>
      </c>
      <c r="F75" s="237">
        <f>F66+F67-F71+F73</f>
        <v>0</v>
      </c>
      <c r="G75" s="237">
        <f>G66+G67-G71+G73</f>
        <v>0</v>
      </c>
    </row>
    <row r="76" spans="2:7" s="125" customFormat="1" ht="14.25" customHeight="1">
      <c r="B76" s="535"/>
      <c r="C76" s="519" t="s">
        <v>206</v>
      </c>
      <c r="D76" s="520"/>
      <c r="E76" s="537">
        <f>E75-E67</f>
        <v>0</v>
      </c>
      <c r="F76" s="537">
        <f>F75-F67</f>
        <v>0</v>
      </c>
      <c r="G76" s="537">
        <f>G75-G67</f>
        <v>0</v>
      </c>
    </row>
    <row r="77" spans="2:7" s="125" customFormat="1" ht="4.5" customHeight="1">
      <c r="B77" s="536"/>
      <c r="C77" s="160"/>
      <c r="D77" s="161"/>
      <c r="E77" s="538"/>
      <c r="F77" s="538"/>
      <c r="G77" s="538"/>
    </row>
    <row r="78" spans="2:7" s="125" customFormat="1" ht="12.75" customHeight="1">
      <c r="B78" s="305" t="s">
        <v>679</v>
      </c>
      <c r="C78" s="169"/>
      <c r="D78" s="169"/>
      <c r="E78" s="184"/>
      <c r="F78" s="184"/>
      <c r="G78" s="184"/>
    </row>
    <row r="79" spans="2:7" s="125" customFormat="1" ht="12.75" customHeight="1">
      <c r="B79" s="169"/>
      <c r="C79" s="169"/>
      <c r="D79" s="169"/>
      <c r="E79" s="184"/>
      <c r="F79" s="184"/>
      <c r="G79" s="184"/>
    </row>
    <row r="80" spans="2:7" s="125" customFormat="1" ht="12.75" customHeight="1">
      <c r="B80" s="169"/>
      <c r="C80" s="169"/>
      <c r="D80" s="169"/>
      <c r="E80" s="184"/>
      <c r="F80" s="184"/>
      <c r="G80" s="184"/>
    </row>
    <row r="81" spans="1:8" s="125" customFormat="1" ht="12.75" customHeight="1">
      <c r="B81" s="169"/>
      <c r="C81" s="169"/>
      <c r="D81" s="169"/>
      <c r="E81" s="184"/>
      <c r="F81" s="184"/>
      <c r="G81" s="184"/>
    </row>
    <row r="82" spans="1:8" s="125" customFormat="1" ht="12.75" customHeight="1">
      <c r="B82" s="169"/>
      <c r="C82" s="169"/>
      <c r="D82" s="169"/>
      <c r="E82" s="184"/>
      <c r="F82" s="184"/>
      <c r="G82" s="184"/>
    </row>
    <row r="83" spans="1:8" s="125" customFormat="1" ht="12.75" customHeight="1">
      <c r="B83" s="169"/>
      <c r="C83" s="169"/>
      <c r="D83" s="169"/>
      <c r="E83" s="184"/>
      <c r="F83" s="184"/>
      <c r="G83" s="184"/>
    </row>
    <row r="84" spans="1:8" s="125" customFormat="1" ht="12.75" customHeight="1">
      <c r="B84" s="173"/>
      <c r="C84" s="185"/>
      <c r="D84" s="177"/>
      <c r="E84" s="173"/>
      <c r="F84" s="514"/>
      <c r="G84" s="514"/>
    </row>
    <row r="85" spans="1:8" s="125" customFormat="1" ht="12.75" customHeight="1">
      <c r="A85" s="190"/>
      <c r="B85" s="179"/>
      <c r="C85" s="196"/>
      <c r="D85" s="196"/>
      <c r="E85" s="179"/>
      <c r="F85" s="489"/>
      <c r="G85" s="489"/>
      <c r="H85" s="190"/>
    </row>
    <row r="86" spans="1:8" s="125" customFormat="1" ht="12.75" customHeight="1">
      <c r="B86" s="173"/>
      <c r="C86" s="173"/>
      <c r="D86" s="173"/>
      <c r="E86" s="173"/>
      <c r="F86" s="173"/>
      <c r="G86" s="173"/>
    </row>
    <row r="87" spans="1:8" ht="15" hidden="1" customHeight="1"/>
    <row r="88" spans="1:8" ht="15" hidden="1" customHeight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3"/>
  <sheetViews>
    <sheetView showGridLines="0" zoomScale="120" zoomScaleNormal="120" workbookViewId="0">
      <selection activeCell="B2" sqref="B2:J2"/>
    </sheetView>
  </sheetViews>
  <sheetFormatPr baseColWidth="10" defaultColWidth="0" defaultRowHeight="14.25" zeroHeight="1"/>
  <cols>
    <col min="1" max="2" width="2.7109375" style="125" customWidth="1"/>
    <col min="3" max="3" width="2.7109375" style="163" customWidth="1"/>
    <col min="4" max="4" width="50.7109375" style="163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95" t="s">
        <v>602</v>
      </c>
      <c r="C1" s="495"/>
      <c r="D1" s="495"/>
      <c r="E1" s="495"/>
      <c r="F1" s="495"/>
      <c r="G1" s="495"/>
      <c r="H1" s="495"/>
      <c r="I1" s="495"/>
      <c r="J1" s="495"/>
    </row>
    <row r="2" spans="1:10" ht="14.1" customHeight="1">
      <c r="B2" s="477" t="s">
        <v>677</v>
      </c>
      <c r="C2" s="478"/>
      <c r="D2" s="478"/>
      <c r="E2" s="478"/>
      <c r="F2" s="478"/>
      <c r="G2" s="478"/>
      <c r="H2" s="478"/>
      <c r="I2" s="478"/>
      <c r="J2" s="479"/>
    </row>
    <row r="3" spans="1:10" ht="14.1" customHeight="1">
      <c r="B3" s="529" t="s">
        <v>207</v>
      </c>
      <c r="C3" s="530"/>
      <c r="D3" s="530"/>
      <c r="E3" s="530"/>
      <c r="F3" s="530"/>
      <c r="G3" s="530"/>
      <c r="H3" s="530"/>
      <c r="I3" s="530"/>
      <c r="J3" s="531"/>
    </row>
    <row r="4" spans="1:10" ht="14.1" customHeight="1">
      <c r="B4" s="550" t="s">
        <v>688</v>
      </c>
      <c r="C4" s="551"/>
      <c r="D4" s="551"/>
      <c r="E4" s="551"/>
      <c r="F4" s="551"/>
      <c r="G4" s="551"/>
      <c r="H4" s="551"/>
      <c r="I4" s="551"/>
      <c r="J4" s="552"/>
    </row>
    <row r="5" spans="1:10" ht="14.1" customHeight="1">
      <c r="B5" s="532" t="s">
        <v>2</v>
      </c>
      <c r="C5" s="533"/>
      <c r="D5" s="533"/>
      <c r="E5" s="533"/>
      <c r="F5" s="533"/>
      <c r="G5" s="533"/>
      <c r="H5" s="533"/>
      <c r="I5" s="533"/>
      <c r="J5" s="534"/>
    </row>
    <row r="6" spans="1:10">
      <c r="B6" s="557" t="s">
        <v>664</v>
      </c>
      <c r="C6" s="558"/>
      <c r="D6" s="559"/>
      <c r="E6" s="494" t="s">
        <v>208</v>
      </c>
      <c r="F6" s="494"/>
      <c r="G6" s="494"/>
      <c r="H6" s="494"/>
      <c r="I6" s="494"/>
      <c r="J6" s="494" t="s">
        <v>663</v>
      </c>
    </row>
    <row r="7" spans="1:10" ht="20.25" customHeight="1">
      <c r="B7" s="510"/>
      <c r="C7" s="511"/>
      <c r="D7" s="512"/>
      <c r="E7" s="279" t="s">
        <v>662</v>
      </c>
      <c r="F7" s="280" t="s">
        <v>209</v>
      </c>
      <c r="G7" s="279" t="s">
        <v>210</v>
      </c>
      <c r="H7" s="279" t="s">
        <v>170</v>
      </c>
      <c r="I7" s="279" t="s">
        <v>211</v>
      </c>
      <c r="J7" s="494"/>
    </row>
    <row r="8" spans="1:10" ht="8.1" customHeight="1">
      <c r="B8" s="554"/>
      <c r="C8" s="555"/>
      <c r="D8" s="556"/>
      <c r="E8" s="281"/>
      <c r="F8" s="281"/>
      <c r="G8" s="281"/>
      <c r="H8" s="281"/>
      <c r="I8" s="281"/>
      <c r="J8" s="281"/>
    </row>
    <row r="9" spans="1:10">
      <c r="B9" s="549" t="s">
        <v>212</v>
      </c>
      <c r="C9" s="541"/>
      <c r="D9" s="542"/>
      <c r="E9" s="390"/>
      <c r="F9" s="390"/>
      <c r="G9" s="390"/>
      <c r="H9" s="390"/>
      <c r="I9" s="390"/>
      <c r="J9" s="390"/>
    </row>
    <row r="10" spans="1:10" ht="11.1" customHeight="1">
      <c r="B10" s="266"/>
      <c r="C10" s="547" t="s">
        <v>213</v>
      </c>
      <c r="D10" s="548"/>
      <c r="E10" s="267">
        <v>0</v>
      </c>
      <c r="F10" s="267">
        <v>0</v>
      </c>
      <c r="G10" s="274">
        <f>E10+F10</f>
        <v>0</v>
      </c>
      <c r="H10" s="267">
        <v>0</v>
      </c>
      <c r="I10" s="267">
        <v>0</v>
      </c>
      <c r="J10" s="274">
        <f>G10-H10</f>
        <v>0</v>
      </c>
    </row>
    <row r="11" spans="1:10" ht="11.1" customHeight="1">
      <c r="B11" s="266"/>
      <c r="C11" s="547" t="s">
        <v>214</v>
      </c>
      <c r="D11" s="548"/>
      <c r="E11" s="267">
        <v>0</v>
      </c>
      <c r="F11" s="267">
        <v>0</v>
      </c>
      <c r="G11" s="274">
        <f>E11+F11</f>
        <v>0</v>
      </c>
      <c r="H11" s="267">
        <v>0</v>
      </c>
      <c r="I11" s="267">
        <v>0</v>
      </c>
      <c r="J11" s="274">
        <f t="shared" ref="J11:J40" si="0">G11-H11</f>
        <v>0</v>
      </c>
    </row>
    <row r="12" spans="1:10" ht="11.1" customHeight="1">
      <c r="B12" s="266"/>
      <c r="C12" s="547" t="s">
        <v>215</v>
      </c>
      <c r="D12" s="548"/>
      <c r="E12" s="267">
        <v>0</v>
      </c>
      <c r="F12" s="267">
        <v>0</v>
      </c>
      <c r="G12" s="274">
        <f>E12+F12</f>
        <v>0</v>
      </c>
      <c r="H12" s="267">
        <v>0</v>
      </c>
      <c r="I12" s="267">
        <v>0</v>
      </c>
      <c r="J12" s="274">
        <f t="shared" si="0"/>
        <v>0</v>
      </c>
    </row>
    <row r="13" spans="1:10" ht="11.1" customHeight="1">
      <c r="B13" s="266"/>
      <c r="C13" s="547" t="s">
        <v>216</v>
      </c>
      <c r="D13" s="548"/>
      <c r="E13" s="267">
        <v>0</v>
      </c>
      <c r="F13" s="267">
        <v>0</v>
      </c>
      <c r="G13" s="274">
        <f t="shared" ref="G13:G40" si="1">E13+F13</f>
        <v>0</v>
      </c>
      <c r="H13" s="267">
        <v>0</v>
      </c>
      <c r="I13" s="267">
        <v>0</v>
      </c>
      <c r="J13" s="274">
        <f t="shared" si="0"/>
        <v>0</v>
      </c>
    </row>
    <row r="14" spans="1:10" ht="11.1" customHeight="1">
      <c r="A14" s="125" t="s">
        <v>678</v>
      </c>
      <c r="B14" s="266"/>
      <c r="C14" s="547" t="s">
        <v>217</v>
      </c>
      <c r="D14" s="548"/>
      <c r="E14" s="267">
        <v>0</v>
      </c>
      <c r="F14" s="267">
        <v>0</v>
      </c>
      <c r="G14" s="274">
        <f t="shared" si="1"/>
        <v>0</v>
      </c>
      <c r="H14" s="267">
        <f>36.51+754</f>
        <v>790.51</v>
      </c>
      <c r="I14" s="267">
        <f>+H14</f>
        <v>790.51</v>
      </c>
      <c r="J14" s="274">
        <f>G14-H14</f>
        <v>-790.51</v>
      </c>
    </row>
    <row r="15" spans="1:10" ht="11.1" customHeight="1">
      <c r="B15" s="266"/>
      <c r="C15" s="547" t="s">
        <v>218</v>
      </c>
      <c r="D15" s="548"/>
      <c r="E15" s="267">
        <v>0</v>
      </c>
      <c r="F15" s="267">
        <v>0</v>
      </c>
      <c r="G15" s="274">
        <f t="shared" si="1"/>
        <v>0</v>
      </c>
      <c r="H15" s="267">
        <v>78501</v>
      </c>
      <c r="I15" s="267">
        <f>+H15</f>
        <v>78501</v>
      </c>
      <c r="J15" s="274">
        <f t="shared" si="0"/>
        <v>-78501</v>
      </c>
    </row>
    <row r="16" spans="1:10" ht="11.1" customHeight="1">
      <c r="B16" s="266"/>
      <c r="C16" s="547" t="s">
        <v>219</v>
      </c>
      <c r="D16" s="548"/>
      <c r="E16" s="267">
        <v>404000</v>
      </c>
      <c r="F16" s="267">
        <v>0</v>
      </c>
      <c r="G16" s="274">
        <f t="shared" si="1"/>
        <v>404000</v>
      </c>
      <c r="H16" s="267">
        <v>240680</v>
      </c>
      <c r="I16" s="267">
        <f>+H16</f>
        <v>240680</v>
      </c>
      <c r="J16" s="274">
        <f t="shared" si="0"/>
        <v>163320</v>
      </c>
    </row>
    <row r="17" spans="2:10" ht="18" customHeight="1">
      <c r="B17" s="266"/>
      <c r="C17" s="545" t="s">
        <v>603</v>
      </c>
      <c r="D17" s="548"/>
      <c r="E17" s="268">
        <f>E18+E19+E20+E21+E22+E23+E24+E25+E26+E27+E28</f>
        <v>0</v>
      </c>
      <c r="F17" s="268">
        <f>F18+F19+F20+F21+F22+F23+F24+F25+F26+F27+F28</f>
        <v>0</v>
      </c>
      <c r="G17" s="268">
        <f>E17+F17</f>
        <v>0</v>
      </c>
      <c r="H17" s="268">
        <f>H18+H19+H20+H21+H22+H23+H24+H25+H26+H27+H28</f>
        <v>0</v>
      </c>
      <c r="I17" s="268">
        <f>I18+I19+I20+I21+I22+I23+I24+I25+I26+I27+I28</f>
        <v>0</v>
      </c>
      <c r="J17" s="274">
        <f t="shared" si="0"/>
        <v>0</v>
      </c>
    </row>
    <row r="18" spans="2:10" ht="11.1" customHeight="1">
      <c r="B18" s="266"/>
      <c r="C18" s="368"/>
      <c r="D18" s="369" t="s">
        <v>220</v>
      </c>
      <c r="E18" s="267">
        <v>0</v>
      </c>
      <c r="F18" s="267">
        <v>0</v>
      </c>
      <c r="G18" s="268">
        <f t="shared" si="1"/>
        <v>0</v>
      </c>
      <c r="H18" s="267">
        <v>0</v>
      </c>
      <c r="I18" s="267">
        <v>0</v>
      </c>
      <c r="J18" s="274">
        <f t="shared" si="0"/>
        <v>0</v>
      </c>
    </row>
    <row r="19" spans="2:10" ht="11.1" customHeight="1">
      <c r="B19" s="266"/>
      <c r="C19" s="368"/>
      <c r="D19" s="369" t="s">
        <v>221</v>
      </c>
      <c r="E19" s="267">
        <v>0</v>
      </c>
      <c r="F19" s="267">
        <v>0</v>
      </c>
      <c r="G19" s="274">
        <f t="shared" si="1"/>
        <v>0</v>
      </c>
      <c r="H19" s="267">
        <v>0</v>
      </c>
      <c r="I19" s="267">
        <v>0</v>
      </c>
      <c r="J19" s="274">
        <f t="shared" si="0"/>
        <v>0</v>
      </c>
    </row>
    <row r="20" spans="2:10" ht="11.1" customHeight="1">
      <c r="B20" s="266"/>
      <c r="C20" s="368"/>
      <c r="D20" s="369" t="s">
        <v>222</v>
      </c>
      <c r="E20" s="267">
        <v>0</v>
      </c>
      <c r="F20" s="267">
        <v>0</v>
      </c>
      <c r="G20" s="274">
        <f t="shared" si="1"/>
        <v>0</v>
      </c>
      <c r="H20" s="267">
        <v>0</v>
      </c>
      <c r="I20" s="267">
        <v>0</v>
      </c>
      <c r="J20" s="274">
        <f t="shared" si="0"/>
        <v>0</v>
      </c>
    </row>
    <row r="21" spans="2:10" ht="11.1" customHeight="1">
      <c r="B21" s="266"/>
      <c r="C21" s="368"/>
      <c r="D21" s="369" t="s">
        <v>223</v>
      </c>
      <c r="E21" s="267">
        <v>0</v>
      </c>
      <c r="F21" s="267">
        <v>0</v>
      </c>
      <c r="G21" s="274">
        <f t="shared" si="1"/>
        <v>0</v>
      </c>
      <c r="H21" s="267">
        <v>0</v>
      </c>
      <c r="I21" s="267">
        <v>0</v>
      </c>
      <c r="J21" s="274">
        <f t="shared" si="0"/>
        <v>0</v>
      </c>
    </row>
    <row r="22" spans="2:10" ht="11.1" customHeight="1">
      <c r="B22" s="266"/>
      <c r="C22" s="368"/>
      <c r="D22" s="369" t="s">
        <v>224</v>
      </c>
      <c r="E22" s="267">
        <v>0</v>
      </c>
      <c r="F22" s="267">
        <v>0</v>
      </c>
      <c r="G22" s="274">
        <f t="shared" si="1"/>
        <v>0</v>
      </c>
      <c r="H22" s="267">
        <v>0</v>
      </c>
      <c r="I22" s="267">
        <v>0</v>
      </c>
      <c r="J22" s="274">
        <f t="shared" si="0"/>
        <v>0</v>
      </c>
    </row>
    <row r="23" spans="2:10" ht="11.1" customHeight="1">
      <c r="B23" s="266"/>
      <c r="C23" s="368"/>
      <c r="D23" s="369" t="s">
        <v>225</v>
      </c>
      <c r="E23" s="267">
        <v>0</v>
      </c>
      <c r="F23" s="267">
        <v>0</v>
      </c>
      <c r="G23" s="274">
        <f t="shared" si="1"/>
        <v>0</v>
      </c>
      <c r="H23" s="267">
        <v>0</v>
      </c>
      <c r="I23" s="267">
        <v>0</v>
      </c>
      <c r="J23" s="274">
        <f t="shared" si="0"/>
        <v>0</v>
      </c>
    </row>
    <row r="24" spans="2:10" ht="11.1" customHeight="1">
      <c r="B24" s="266"/>
      <c r="C24" s="368"/>
      <c r="D24" s="369" t="s">
        <v>226</v>
      </c>
      <c r="E24" s="267">
        <v>0</v>
      </c>
      <c r="F24" s="267">
        <v>0</v>
      </c>
      <c r="G24" s="274">
        <f t="shared" si="1"/>
        <v>0</v>
      </c>
      <c r="H24" s="267">
        <v>0</v>
      </c>
      <c r="I24" s="267">
        <v>0</v>
      </c>
      <c r="J24" s="274">
        <f t="shared" si="0"/>
        <v>0</v>
      </c>
    </row>
    <row r="25" spans="2:10" ht="11.1" customHeight="1">
      <c r="B25" s="266"/>
      <c r="C25" s="368"/>
      <c r="D25" s="369" t="s">
        <v>227</v>
      </c>
      <c r="E25" s="267">
        <v>0</v>
      </c>
      <c r="F25" s="267">
        <v>0</v>
      </c>
      <c r="G25" s="274">
        <f t="shared" si="1"/>
        <v>0</v>
      </c>
      <c r="H25" s="267">
        <v>0</v>
      </c>
      <c r="I25" s="267">
        <v>0</v>
      </c>
      <c r="J25" s="274">
        <f t="shared" si="0"/>
        <v>0</v>
      </c>
    </row>
    <row r="26" spans="2:10" ht="11.1" customHeight="1">
      <c r="B26" s="266"/>
      <c r="C26" s="419"/>
      <c r="D26" s="420" t="s">
        <v>228</v>
      </c>
      <c r="E26" s="267">
        <v>0</v>
      </c>
      <c r="F26" s="267">
        <v>0</v>
      </c>
      <c r="G26" s="274">
        <f t="shared" si="1"/>
        <v>0</v>
      </c>
      <c r="H26" s="267">
        <v>0</v>
      </c>
      <c r="I26" s="267">
        <v>0</v>
      </c>
      <c r="J26" s="274">
        <f t="shared" si="0"/>
        <v>0</v>
      </c>
    </row>
    <row r="27" spans="2:10" ht="11.1" customHeight="1">
      <c r="B27" s="266"/>
      <c r="C27" s="419"/>
      <c r="D27" s="420" t="s">
        <v>229</v>
      </c>
      <c r="E27" s="267">
        <v>0</v>
      </c>
      <c r="F27" s="267">
        <v>0</v>
      </c>
      <c r="G27" s="274">
        <f t="shared" si="1"/>
        <v>0</v>
      </c>
      <c r="H27" s="267">
        <v>0</v>
      </c>
      <c r="I27" s="267">
        <v>0</v>
      </c>
      <c r="J27" s="274">
        <f t="shared" si="0"/>
        <v>0</v>
      </c>
    </row>
    <row r="28" spans="2:10" ht="11.1" customHeight="1">
      <c r="B28" s="266"/>
      <c r="C28" s="419"/>
      <c r="D28" s="420" t="s">
        <v>230</v>
      </c>
      <c r="E28" s="267">
        <v>0</v>
      </c>
      <c r="F28" s="267">
        <v>0</v>
      </c>
      <c r="G28" s="274">
        <f t="shared" si="1"/>
        <v>0</v>
      </c>
      <c r="H28" s="267">
        <v>0</v>
      </c>
      <c r="I28" s="267">
        <v>0</v>
      </c>
      <c r="J28" s="274">
        <f t="shared" si="0"/>
        <v>0</v>
      </c>
    </row>
    <row r="29" spans="2:10" ht="11.1" customHeight="1">
      <c r="B29" s="266"/>
      <c r="C29" s="547" t="s">
        <v>231</v>
      </c>
      <c r="D29" s="548"/>
      <c r="E29" s="268">
        <f>E30+E31+E32+E33+E34</f>
        <v>0</v>
      </c>
      <c r="F29" s="268">
        <f>F30+F31+F32+F33+F34</f>
        <v>0</v>
      </c>
      <c r="G29" s="274">
        <f t="shared" si="1"/>
        <v>0</v>
      </c>
      <c r="H29" s="268">
        <f>H30+H31+H32+H33+H34</f>
        <v>0</v>
      </c>
      <c r="I29" s="268">
        <f>I30+I31+I32+I33+I34</f>
        <v>0</v>
      </c>
      <c r="J29" s="274">
        <f t="shared" si="0"/>
        <v>0</v>
      </c>
    </row>
    <row r="30" spans="2:10" ht="11.1" customHeight="1">
      <c r="B30" s="266"/>
      <c r="C30" s="419"/>
      <c r="D30" s="420" t="s">
        <v>232</v>
      </c>
      <c r="E30" s="267">
        <v>0</v>
      </c>
      <c r="F30" s="267">
        <v>0</v>
      </c>
      <c r="G30" s="274">
        <f t="shared" si="1"/>
        <v>0</v>
      </c>
      <c r="H30" s="267">
        <v>0</v>
      </c>
      <c r="I30" s="267">
        <v>0</v>
      </c>
      <c r="J30" s="274">
        <f t="shared" si="0"/>
        <v>0</v>
      </c>
    </row>
    <row r="31" spans="2:10" ht="11.1" customHeight="1">
      <c r="B31" s="266"/>
      <c r="C31" s="419"/>
      <c r="D31" s="420" t="s">
        <v>233</v>
      </c>
      <c r="E31" s="267">
        <v>0</v>
      </c>
      <c r="F31" s="267">
        <v>0</v>
      </c>
      <c r="G31" s="274">
        <f t="shared" si="1"/>
        <v>0</v>
      </c>
      <c r="H31" s="267">
        <v>0</v>
      </c>
      <c r="I31" s="267">
        <v>0</v>
      </c>
      <c r="J31" s="274">
        <f t="shared" si="0"/>
        <v>0</v>
      </c>
    </row>
    <row r="32" spans="2:10" ht="11.1" customHeight="1">
      <c r="B32" s="266"/>
      <c r="C32" s="419"/>
      <c r="D32" s="420" t="s">
        <v>234</v>
      </c>
      <c r="E32" s="267">
        <v>0</v>
      </c>
      <c r="F32" s="267">
        <v>0</v>
      </c>
      <c r="G32" s="274">
        <f t="shared" si="1"/>
        <v>0</v>
      </c>
      <c r="H32" s="267">
        <v>0</v>
      </c>
      <c r="I32" s="267">
        <v>0</v>
      </c>
      <c r="J32" s="274">
        <f t="shared" si="0"/>
        <v>0</v>
      </c>
    </row>
    <row r="33" spans="2:10" ht="11.1" customHeight="1">
      <c r="B33" s="266"/>
      <c r="C33" s="419"/>
      <c r="D33" s="420" t="s">
        <v>235</v>
      </c>
      <c r="E33" s="267">
        <v>0</v>
      </c>
      <c r="F33" s="267">
        <v>0</v>
      </c>
      <c r="G33" s="274">
        <f t="shared" si="1"/>
        <v>0</v>
      </c>
      <c r="H33" s="267">
        <v>0</v>
      </c>
      <c r="I33" s="267">
        <v>0</v>
      </c>
      <c r="J33" s="274">
        <f t="shared" si="0"/>
        <v>0</v>
      </c>
    </row>
    <row r="34" spans="2:10" ht="11.1" customHeight="1">
      <c r="B34" s="266"/>
      <c r="C34" s="419"/>
      <c r="D34" s="420" t="s">
        <v>236</v>
      </c>
      <c r="E34" s="267">
        <v>0</v>
      </c>
      <c r="F34" s="267">
        <v>0</v>
      </c>
      <c r="G34" s="274">
        <f t="shared" si="1"/>
        <v>0</v>
      </c>
      <c r="H34" s="267">
        <v>0</v>
      </c>
      <c r="I34" s="267">
        <v>0</v>
      </c>
      <c r="J34" s="274">
        <f t="shared" si="0"/>
        <v>0</v>
      </c>
    </row>
    <row r="35" spans="2:10" ht="11.1" customHeight="1">
      <c r="B35" s="266"/>
      <c r="C35" s="547" t="s">
        <v>237</v>
      </c>
      <c r="D35" s="548"/>
      <c r="E35" s="294">
        <v>18904698</v>
      </c>
      <c r="F35" s="267">
        <v>0</v>
      </c>
      <c r="G35" s="384">
        <f>+E35+F35</f>
        <v>18904698</v>
      </c>
      <c r="H35" s="294">
        <v>8268747.2599999998</v>
      </c>
      <c r="I35" s="267">
        <f>+H35</f>
        <v>8268747.2599999998</v>
      </c>
      <c r="J35" s="384">
        <f>G35-H35</f>
        <v>10635950.74</v>
      </c>
    </row>
    <row r="36" spans="2:10" ht="11.1" customHeight="1">
      <c r="B36" s="266"/>
      <c r="C36" s="547" t="s">
        <v>238</v>
      </c>
      <c r="D36" s="548"/>
      <c r="E36" s="383">
        <f>E37</f>
        <v>0</v>
      </c>
      <c r="F36" s="267">
        <f>F37</f>
        <v>0</v>
      </c>
      <c r="G36" s="384">
        <f t="shared" si="1"/>
        <v>0</v>
      </c>
      <c r="H36" s="383">
        <f>H37</f>
        <v>0</v>
      </c>
      <c r="I36" s="384">
        <f>I37</f>
        <v>0</v>
      </c>
      <c r="J36" s="384">
        <f t="shared" si="0"/>
        <v>0</v>
      </c>
    </row>
    <row r="37" spans="2:10" ht="11.1" customHeight="1">
      <c r="B37" s="266"/>
      <c r="C37" s="419"/>
      <c r="D37" s="420" t="s">
        <v>239</v>
      </c>
      <c r="E37" s="383">
        <v>0</v>
      </c>
      <c r="F37" s="267">
        <v>0</v>
      </c>
      <c r="G37" s="383">
        <f t="shared" si="1"/>
        <v>0</v>
      </c>
      <c r="H37" s="383">
        <v>0</v>
      </c>
      <c r="I37" s="383">
        <v>0</v>
      </c>
      <c r="J37" s="384">
        <f t="shared" si="0"/>
        <v>0</v>
      </c>
    </row>
    <row r="38" spans="2:10" ht="11.1" customHeight="1">
      <c r="B38" s="266"/>
      <c r="C38" s="547" t="s">
        <v>240</v>
      </c>
      <c r="D38" s="548"/>
      <c r="E38" s="384">
        <v>0</v>
      </c>
      <c r="F38" s="274">
        <f>F39+F40</f>
        <v>0</v>
      </c>
      <c r="G38" s="384">
        <f t="shared" si="1"/>
        <v>0</v>
      </c>
      <c r="H38" s="384">
        <v>0</v>
      </c>
      <c r="I38" s="384">
        <v>0</v>
      </c>
      <c r="J38" s="384">
        <f>G38-H38</f>
        <v>0</v>
      </c>
    </row>
    <row r="39" spans="2:10" ht="11.1" customHeight="1">
      <c r="B39" s="266"/>
      <c r="C39" s="419"/>
      <c r="D39" s="420" t="s">
        <v>241</v>
      </c>
      <c r="E39" s="383">
        <v>0</v>
      </c>
      <c r="F39" s="267">
        <v>0</v>
      </c>
      <c r="G39" s="384">
        <f t="shared" si="1"/>
        <v>0</v>
      </c>
      <c r="H39" s="383">
        <v>0</v>
      </c>
      <c r="I39" s="383">
        <v>0</v>
      </c>
      <c r="J39" s="384">
        <f t="shared" si="0"/>
        <v>0</v>
      </c>
    </row>
    <row r="40" spans="2:10" ht="11.1" customHeight="1">
      <c r="B40" s="266"/>
      <c r="C40" s="419"/>
      <c r="D40" s="420" t="s">
        <v>242</v>
      </c>
      <c r="E40" s="383">
        <v>0</v>
      </c>
      <c r="F40" s="267">
        <v>0</v>
      </c>
      <c r="G40" s="384">
        <f t="shared" si="1"/>
        <v>0</v>
      </c>
      <c r="H40" s="383">
        <v>0</v>
      </c>
      <c r="I40" s="383">
        <f>+H40</f>
        <v>0</v>
      </c>
      <c r="J40" s="384">
        <f t="shared" si="0"/>
        <v>0</v>
      </c>
    </row>
    <row r="41" spans="2:10">
      <c r="B41" s="271"/>
      <c r="C41" s="272"/>
      <c r="D41" s="273"/>
      <c r="E41" s="383"/>
      <c r="F41" s="383"/>
      <c r="G41" s="384"/>
      <c r="H41" s="384"/>
      <c r="I41" s="384"/>
      <c r="J41" s="384"/>
    </row>
    <row r="42" spans="2:10" ht="19.5" customHeight="1">
      <c r="B42" s="553" t="s">
        <v>604</v>
      </c>
      <c r="C42" s="541"/>
      <c r="D42" s="542"/>
      <c r="E42" s="436">
        <f>E10+E11+E12+E13+E14+E15+E16+E17+E29+E35+E36+E38</f>
        <v>19308698</v>
      </c>
      <c r="F42" s="384">
        <f>F10+F11+F12+F13+F14+F15+F16+F17+F29+F35+F36+F38</f>
        <v>0</v>
      </c>
      <c r="G42" s="384">
        <f>E42+F42</f>
        <v>19308698</v>
      </c>
      <c r="H42" s="384">
        <f>H10+H11+H12+H13+H14+H15+H16+H17+H29+H35+H36+H38</f>
        <v>8588718.7699999996</v>
      </c>
      <c r="I42" s="384">
        <f>I10+I11+I12+I13+I14+I15+I16+I17+I29+I35+I36+I38</f>
        <v>8588718.7699999996</v>
      </c>
      <c r="J42" s="384">
        <f>G42-H42</f>
        <v>10719979.23</v>
      </c>
    </row>
    <row r="43" spans="2:10">
      <c r="B43" s="549" t="s">
        <v>243</v>
      </c>
      <c r="C43" s="541"/>
      <c r="D43" s="542"/>
      <c r="E43" s="274"/>
      <c r="F43" s="274"/>
      <c r="G43" s="274"/>
      <c r="H43" s="274"/>
      <c r="I43" s="274"/>
      <c r="J43" s="274">
        <f>G43-H43</f>
        <v>0</v>
      </c>
    </row>
    <row r="44" spans="2:10" ht="8.1" customHeight="1">
      <c r="B44" s="271"/>
      <c r="C44" s="272"/>
      <c r="D44" s="273"/>
      <c r="E44" s="274"/>
      <c r="F44" s="274"/>
      <c r="G44" s="268"/>
      <c r="H44" s="274"/>
      <c r="I44" s="274"/>
      <c r="J44" s="268"/>
    </row>
    <row r="45" spans="2:10">
      <c r="B45" s="549" t="s">
        <v>244</v>
      </c>
      <c r="C45" s="541"/>
      <c r="D45" s="542"/>
      <c r="E45" s="274"/>
      <c r="F45" s="274"/>
      <c r="G45" s="268"/>
      <c r="H45" s="267"/>
      <c r="I45" s="267"/>
      <c r="J45" s="268"/>
    </row>
    <row r="46" spans="2:10">
      <c r="B46" s="266"/>
      <c r="C46" s="547" t="s">
        <v>245</v>
      </c>
      <c r="D46" s="548"/>
      <c r="E46" s="274">
        <f>E47+E48+E49+E50+E51+E52+E53+E54</f>
        <v>0</v>
      </c>
      <c r="F46" s="274">
        <f>F47+F48+F49+F50+F51+F52+F53+F54</f>
        <v>0</v>
      </c>
      <c r="G46" s="274">
        <f>E46+F46</f>
        <v>0</v>
      </c>
      <c r="H46" s="274">
        <f>H47+H48+H49+H50+H51+H52+H53+H54</f>
        <v>0</v>
      </c>
      <c r="I46" s="274">
        <f>I47+I48+I49+I50+I51+I52+I53+I54</f>
        <v>0</v>
      </c>
      <c r="J46" s="274">
        <f>G46-H46</f>
        <v>0</v>
      </c>
    </row>
    <row r="47" spans="2:10" ht="11.1" customHeight="1">
      <c r="B47" s="266"/>
      <c r="C47" s="269"/>
      <c r="D47" s="270" t="s">
        <v>246</v>
      </c>
      <c r="E47" s="267">
        <v>0</v>
      </c>
      <c r="F47" s="267">
        <v>0</v>
      </c>
      <c r="G47" s="274">
        <f t="shared" ref="G47:G54" si="2">E47+F47</f>
        <v>0</v>
      </c>
      <c r="H47" s="267">
        <v>0</v>
      </c>
      <c r="I47" s="267">
        <v>0</v>
      </c>
      <c r="J47" s="274">
        <f t="shared" ref="J47:J54" si="3">G47-H47</f>
        <v>0</v>
      </c>
    </row>
    <row r="48" spans="2:10" ht="11.1" customHeight="1">
      <c r="B48" s="266"/>
      <c r="C48" s="269"/>
      <c r="D48" s="270" t="s">
        <v>247</v>
      </c>
      <c r="E48" s="267">
        <v>0</v>
      </c>
      <c r="F48" s="267">
        <v>0</v>
      </c>
      <c r="G48" s="274">
        <f t="shared" si="2"/>
        <v>0</v>
      </c>
      <c r="H48" s="267">
        <v>0</v>
      </c>
      <c r="I48" s="267">
        <v>0</v>
      </c>
      <c r="J48" s="274">
        <f t="shared" si="3"/>
        <v>0</v>
      </c>
    </row>
    <row r="49" spans="2:10" ht="11.1" customHeight="1">
      <c r="B49" s="266"/>
      <c r="C49" s="269"/>
      <c r="D49" s="270" t="s">
        <v>248</v>
      </c>
      <c r="E49" s="267">
        <v>0</v>
      </c>
      <c r="F49" s="267">
        <v>0</v>
      </c>
      <c r="G49" s="274">
        <f t="shared" si="2"/>
        <v>0</v>
      </c>
      <c r="H49" s="267">
        <v>0</v>
      </c>
      <c r="I49" s="267">
        <v>0</v>
      </c>
      <c r="J49" s="274">
        <f t="shared" si="3"/>
        <v>0</v>
      </c>
    </row>
    <row r="50" spans="2:10" ht="22.5">
      <c r="B50" s="266"/>
      <c r="C50" s="269"/>
      <c r="D50" s="270" t="s">
        <v>249</v>
      </c>
      <c r="E50" s="267">
        <v>0</v>
      </c>
      <c r="F50" s="267">
        <v>0</v>
      </c>
      <c r="G50" s="274">
        <f t="shared" si="2"/>
        <v>0</v>
      </c>
      <c r="H50" s="267">
        <v>0</v>
      </c>
      <c r="I50" s="267">
        <v>0</v>
      </c>
      <c r="J50" s="274">
        <f t="shared" si="3"/>
        <v>0</v>
      </c>
    </row>
    <row r="51" spans="2:10" ht="11.1" customHeight="1">
      <c r="B51" s="266"/>
      <c r="C51" s="269"/>
      <c r="D51" s="270" t="s">
        <v>250</v>
      </c>
      <c r="E51" s="267">
        <v>0</v>
      </c>
      <c r="F51" s="267">
        <v>0</v>
      </c>
      <c r="G51" s="274">
        <f>E51+F51</f>
        <v>0</v>
      </c>
      <c r="H51" s="267">
        <v>0</v>
      </c>
      <c r="I51" s="267">
        <v>0</v>
      </c>
      <c r="J51" s="274">
        <f t="shared" si="3"/>
        <v>0</v>
      </c>
    </row>
    <row r="52" spans="2:10" ht="11.1" customHeight="1">
      <c r="B52" s="266"/>
      <c r="C52" s="269"/>
      <c r="D52" s="270" t="s">
        <v>251</v>
      </c>
      <c r="E52" s="267">
        <v>0</v>
      </c>
      <c r="F52" s="267">
        <v>0</v>
      </c>
      <c r="G52" s="274">
        <f t="shared" si="2"/>
        <v>0</v>
      </c>
      <c r="H52" s="267">
        <v>0</v>
      </c>
      <c r="I52" s="267">
        <v>0</v>
      </c>
      <c r="J52" s="274">
        <f t="shared" si="3"/>
        <v>0</v>
      </c>
    </row>
    <row r="53" spans="2:10" ht="22.5">
      <c r="B53" s="266"/>
      <c r="C53" s="269"/>
      <c r="D53" s="270" t="s">
        <v>252</v>
      </c>
      <c r="E53" s="267">
        <v>0</v>
      </c>
      <c r="F53" s="267">
        <v>0</v>
      </c>
      <c r="G53" s="274">
        <f t="shared" si="2"/>
        <v>0</v>
      </c>
      <c r="H53" s="267">
        <v>0</v>
      </c>
      <c r="I53" s="267">
        <v>0</v>
      </c>
      <c r="J53" s="274">
        <f t="shared" si="3"/>
        <v>0</v>
      </c>
    </row>
    <row r="54" spans="2:10" ht="18" customHeight="1">
      <c r="B54" s="266"/>
      <c r="C54" s="269"/>
      <c r="D54" s="270" t="s">
        <v>253</v>
      </c>
      <c r="E54" s="267">
        <v>0</v>
      </c>
      <c r="F54" s="267">
        <v>0</v>
      </c>
      <c r="G54" s="274">
        <f t="shared" si="2"/>
        <v>0</v>
      </c>
      <c r="H54" s="267">
        <v>0</v>
      </c>
      <c r="I54" s="267">
        <v>0</v>
      </c>
      <c r="J54" s="274">
        <f t="shared" si="3"/>
        <v>0</v>
      </c>
    </row>
    <row r="55" spans="2:10" ht="11.1" customHeight="1">
      <c r="B55" s="266"/>
      <c r="C55" s="547" t="s">
        <v>254</v>
      </c>
      <c r="D55" s="548"/>
      <c r="E55" s="274">
        <f>E56+E57+E58+E59</f>
        <v>0</v>
      </c>
      <c r="F55" s="274">
        <f>F56+F57+F58+F59</f>
        <v>0</v>
      </c>
      <c r="G55" s="274">
        <f t="shared" ref="G55:G64" si="4">E55+F55</f>
        <v>0</v>
      </c>
      <c r="H55" s="274">
        <f>H56+H57+H58+H59</f>
        <v>0</v>
      </c>
      <c r="I55" s="274">
        <f>I56+I57+I58+I59</f>
        <v>0</v>
      </c>
      <c r="J55" s="274">
        <f>G55-H55</f>
        <v>0</v>
      </c>
    </row>
    <row r="56" spans="2:10" ht="11.1" customHeight="1">
      <c r="B56" s="266"/>
      <c r="C56" s="269"/>
      <c r="D56" s="270" t="s">
        <v>255</v>
      </c>
      <c r="E56" s="267">
        <v>0</v>
      </c>
      <c r="F56" s="267">
        <v>0</v>
      </c>
      <c r="G56" s="274">
        <f t="shared" si="4"/>
        <v>0</v>
      </c>
      <c r="H56" s="267">
        <v>0</v>
      </c>
      <c r="I56" s="267">
        <v>0</v>
      </c>
      <c r="J56" s="274">
        <f t="shared" ref="J56:J76" si="5">G56-H56</f>
        <v>0</v>
      </c>
    </row>
    <row r="57" spans="2:10" ht="11.1" customHeight="1">
      <c r="B57" s="266"/>
      <c r="C57" s="269"/>
      <c r="D57" s="270" t="s">
        <v>256</v>
      </c>
      <c r="E57" s="267">
        <v>0</v>
      </c>
      <c r="F57" s="267">
        <v>0</v>
      </c>
      <c r="G57" s="274">
        <f t="shared" si="4"/>
        <v>0</v>
      </c>
      <c r="H57" s="267">
        <v>0</v>
      </c>
      <c r="I57" s="267">
        <v>0</v>
      </c>
      <c r="J57" s="274">
        <f t="shared" si="5"/>
        <v>0</v>
      </c>
    </row>
    <row r="58" spans="2:10" ht="11.1" customHeight="1">
      <c r="B58" s="266"/>
      <c r="C58" s="269"/>
      <c r="D58" s="270" t="s">
        <v>257</v>
      </c>
      <c r="E58" s="267">
        <v>0</v>
      </c>
      <c r="F58" s="267">
        <v>0</v>
      </c>
      <c r="G58" s="274">
        <f t="shared" si="4"/>
        <v>0</v>
      </c>
      <c r="H58" s="267">
        <v>0</v>
      </c>
      <c r="I58" s="267">
        <v>0</v>
      </c>
      <c r="J58" s="274">
        <f t="shared" si="5"/>
        <v>0</v>
      </c>
    </row>
    <row r="59" spans="2:10" ht="11.1" customHeight="1">
      <c r="B59" s="266"/>
      <c r="C59" s="269"/>
      <c r="D59" s="270" t="s">
        <v>258</v>
      </c>
      <c r="E59" s="267">
        <v>0</v>
      </c>
      <c r="F59" s="267">
        <v>0</v>
      </c>
      <c r="G59" s="274">
        <f t="shared" si="4"/>
        <v>0</v>
      </c>
      <c r="H59" s="267">
        <v>0</v>
      </c>
      <c r="I59" s="267">
        <v>0</v>
      </c>
      <c r="J59" s="274">
        <f t="shared" si="5"/>
        <v>0</v>
      </c>
    </row>
    <row r="60" spans="2:10">
      <c r="B60" s="266"/>
      <c r="C60" s="547" t="s">
        <v>259</v>
      </c>
      <c r="D60" s="548"/>
      <c r="E60" s="274">
        <f>E61+E62</f>
        <v>0</v>
      </c>
      <c r="F60" s="274">
        <f>F61+F62</f>
        <v>0</v>
      </c>
      <c r="G60" s="274">
        <f t="shared" si="4"/>
        <v>0</v>
      </c>
      <c r="H60" s="275">
        <f>H61+H62</f>
        <v>0</v>
      </c>
      <c r="I60" s="275">
        <f>I61+I62</f>
        <v>0</v>
      </c>
      <c r="J60" s="274">
        <f t="shared" si="5"/>
        <v>0</v>
      </c>
    </row>
    <row r="61" spans="2:10" ht="20.25" customHeight="1">
      <c r="B61" s="266"/>
      <c r="C61" s="269"/>
      <c r="D61" s="270" t="s">
        <v>260</v>
      </c>
      <c r="E61" s="267">
        <v>0</v>
      </c>
      <c r="F61" s="267">
        <v>0</v>
      </c>
      <c r="G61" s="274">
        <f t="shared" si="4"/>
        <v>0</v>
      </c>
      <c r="H61" s="267">
        <v>0</v>
      </c>
      <c r="I61" s="267">
        <v>0</v>
      </c>
      <c r="J61" s="274">
        <f t="shared" si="5"/>
        <v>0</v>
      </c>
    </row>
    <row r="62" spans="2:10">
      <c r="B62" s="266"/>
      <c r="C62" s="269"/>
      <c r="D62" s="270" t="s">
        <v>261</v>
      </c>
      <c r="E62" s="267">
        <v>0</v>
      </c>
      <c r="F62" s="267">
        <v>0</v>
      </c>
      <c r="G62" s="274">
        <f t="shared" si="4"/>
        <v>0</v>
      </c>
      <c r="H62" s="267">
        <v>0</v>
      </c>
      <c r="I62" s="267">
        <v>0</v>
      </c>
      <c r="J62" s="274">
        <f t="shared" si="5"/>
        <v>0</v>
      </c>
    </row>
    <row r="63" spans="2:10" ht="11.1" customHeight="1">
      <c r="B63" s="266"/>
      <c r="C63" s="547" t="s">
        <v>262</v>
      </c>
      <c r="D63" s="548"/>
      <c r="E63" s="267">
        <v>0</v>
      </c>
      <c r="F63" s="267">
        <v>0</v>
      </c>
      <c r="G63" s="274">
        <f t="shared" si="4"/>
        <v>0</v>
      </c>
      <c r="H63" s="267">
        <v>0</v>
      </c>
      <c r="I63" s="267">
        <v>0</v>
      </c>
      <c r="J63" s="274">
        <f t="shared" si="5"/>
        <v>0</v>
      </c>
    </row>
    <row r="64" spans="2:10" ht="11.1" customHeight="1">
      <c r="B64" s="266"/>
      <c r="C64" s="547" t="s">
        <v>263</v>
      </c>
      <c r="D64" s="548"/>
      <c r="E64" s="267">
        <v>0</v>
      </c>
      <c r="F64" s="267">
        <v>0</v>
      </c>
      <c r="G64" s="274">
        <f t="shared" si="4"/>
        <v>0</v>
      </c>
      <c r="H64" s="267">
        <v>0</v>
      </c>
      <c r="I64" s="267">
        <v>0</v>
      </c>
      <c r="J64" s="274">
        <f t="shared" si="5"/>
        <v>0</v>
      </c>
    </row>
    <row r="65" spans="2:10" ht="8.1" customHeight="1">
      <c r="B65" s="271"/>
      <c r="C65" s="543"/>
      <c r="D65" s="544"/>
      <c r="E65" s="274"/>
      <c r="F65" s="274"/>
      <c r="G65" s="274"/>
      <c r="H65" s="267">
        <v>0</v>
      </c>
      <c r="I65" s="267">
        <v>0</v>
      </c>
      <c r="J65" s="274"/>
    </row>
    <row r="66" spans="2:10">
      <c r="B66" s="549" t="s">
        <v>264</v>
      </c>
      <c r="C66" s="541"/>
      <c r="D66" s="542"/>
      <c r="E66" s="274">
        <f>E46+E55+E60+E63+E64</f>
        <v>0</v>
      </c>
      <c r="F66" s="274">
        <f>F46+F55+F60+F63+F64</f>
        <v>0</v>
      </c>
      <c r="G66" s="274">
        <f>E66+F66</f>
        <v>0</v>
      </c>
      <c r="H66" s="275">
        <f>H46+H55+H60+H63+H64</f>
        <v>0</v>
      </c>
      <c r="I66" s="275">
        <f>I46+I55+I60+I63+I64</f>
        <v>0</v>
      </c>
      <c r="J66" s="274">
        <f t="shared" si="5"/>
        <v>0</v>
      </c>
    </row>
    <row r="67" spans="2:10" ht="8.1" customHeight="1">
      <c r="B67" s="271"/>
      <c r="C67" s="543"/>
      <c r="D67" s="544"/>
      <c r="E67" s="274"/>
      <c r="F67" s="274"/>
      <c r="G67" s="274"/>
      <c r="H67" s="267"/>
      <c r="I67" s="267"/>
      <c r="J67" s="274"/>
    </row>
    <row r="68" spans="2:10">
      <c r="B68" s="549" t="s">
        <v>265</v>
      </c>
      <c r="C68" s="541"/>
      <c r="D68" s="542"/>
      <c r="E68" s="384">
        <f>E69</f>
        <v>0</v>
      </c>
      <c r="F68" s="384">
        <f>F69</f>
        <v>0</v>
      </c>
      <c r="G68" s="384">
        <f>E68+F68</f>
        <v>0</v>
      </c>
      <c r="H68" s="385">
        <f>H69</f>
        <v>0</v>
      </c>
      <c r="I68" s="385">
        <f>I69</f>
        <v>0</v>
      </c>
      <c r="J68" s="384">
        <f>G68-H68</f>
        <v>0</v>
      </c>
    </row>
    <row r="69" spans="2:10" ht="11.1" customHeight="1">
      <c r="B69" s="266"/>
      <c r="C69" s="547" t="s">
        <v>266</v>
      </c>
      <c r="D69" s="548"/>
      <c r="E69" s="383">
        <v>0</v>
      </c>
      <c r="F69" s="383">
        <v>0</v>
      </c>
      <c r="G69" s="384">
        <f>E69+F69</f>
        <v>0</v>
      </c>
      <c r="H69" s="383">
        <v>0</v>
      </c>
      <c r="I69" s="383">
        <v>0</v>
      </c>
      <c r="J69" s="384">
        <f>G69-H69</f>
        <v>0</v>
      </c>
    </row>
    <row r="70" spans="2:10" ht="8.1" customHeight="1">
      <c r="B70" s="271"/>
      <c r="C70" s="543"/>
      <c r="D70" s="544"/>
      <c r="E70" s="385"/>
      <c r="F70" s="385"/>
      <c r="G70" s="385"/>
      <c r="H70" s="385"/>
      <c r="I70" s="385"/>
      <c r="J70" s="384"/>
    </row>
    <row r="71" spans="2:10">
      <c r="B71" s="549" t="s">
        <v>267</v>
      </c>
      <c r="C71" s="541"/>
      <c r="D71" s="542"/>
      <c r="E71" s="384">
        <f>E42+E66+E68</f>
        <v>19308698</v>
      </c>
      <c r="F71" s="384">
        <f>F42+F66+F68</f>
        <v>0</v>
      </c>
      <c r="G71" s="384">
        <f>E71+F71</f>
        <v>19308698</v>
      </c>
      <c r="H71" s="385">
        <f>H42+H66+H68</f>
        <v>8588718.7699999996</v>
      </c>
      <c r="I71" s="385">
        <f>I42+I66+I68</f>
        <v>8588718.7699999996</v>
      </c>
      <c r="J71" s="384">
        <f>G71-H71</f>
        <v>10719979.23</v>
      </c>
    </row>
    <row r="72" spans="2:10" ht="8.1" customHeight="1">
      <c r="B72" s="271"/>
      <c r="C72" s="543"/>
      <c r="D72" s="544"/>
      <c r="E72" s="384"/>
      <c r="F72" s="384"/>
      <c r="G72" s="384"/>
      <c r="H72" s="385"/>
      <c r="I72" s="385"/>
      <c r="J72" s="384"/>
    </row>
    <row r="73" spans="2:10">
      <c r="B73" s="266"/>
      <c r="C73" s="541" t="s">
        <v>268</v>
      </c>
      <c r="D73" s="542"/>
      <c r="E73" s="385"/>
      <c r="F73" s="385"/>
      <c r="G73" s="385"/>
      <c r="H73" s="385"/>
      <c r="I73" s="385"/>
      <c r="J73" s="384"/>
    </row>
    <row r="74" spans="2:10" ht="18.75" customHeight="1">
      <c r="B74" s="266"/>
      <c r="C74" s="545" t="s">
        <v>269</v>
      </c>
      <c r="D74" s="546"/>
      <c r="E74" s="383">
        <v>0</v>
      </c>
      <c r="F74" s="383">
        <v>0</v>
      </c>
      <c r="G74" s="384">
        <f>E74+F74</f>
        <v>0</v>
      </c>
      <c r="H74" s="383">
        <v>0</v>
      </c>
      <c r="I74" s="383">
        <v>0</v>
      </c>
      <c r="J74" s="384">
        <f t="shared" si="5"/>
        <v>0</v>
      </c>
    </row>
    <row r="75" spans="2:10" ht="18.75" customHeight="1">
      <c r="B75" s="266"/>
      <c r="C75" s="545" t="s">
        <v>270</v>
      </c>
      <c r="D75" s="546"/>
      <c r="E75" s="267">
        <v>0</v>
      </c>
      <c r="F75" s="267">
        <v>0</v>
      </c>
      <c r="G75" s="274">
        <f>E75+F75</f>
        <v>0</v>
      </c>
      <c r="H75" s="267">
        <v>0</v>
      </c>
      <c r="I75" s="267">
        <v>0</v>
      </c>
      <c r="J75" s="274">
        <f t="shared" si="5"/>
        <v>0</v>
      </c>
    </row>
    <row r="76" spans="2:10">
      <c r="B76" s="266"/>
      <c r="C76" s="541" t="s">
        <v>271</v>
      </c>
      <c r="D76" s="542"/>
      <c r="E76" s="274">
        <f>E74+E75</f>
        <v>0</v>
      </c>
      <c r="F76" s="274">
        <f>F74+F75</f>
        <v>0</v>
      </c>
      <c r="G76" s="274">
        <f>E76+F76</f>
        <v>0</v>
      </c>
      <c r="H76" s="274">
        <f>H74+H75</f>
        <v>0</v>
      </c>
      <c r="I76" s="274">
        <f>I74+I75</f>
        <v>0</v>
      </c>
      <c r="J76" s="274">
        <f t="shared" si="5"/>
        <v>0</v>
      </c>
    </row>
    <row r="77" spans="2:10" ht="8.1" customHeight="1">
      <c r="B77" s="276"/>
      <c r="C77" s="560"/>
      <c r="D77" s="561"/>
      <c r="E77" s="277"/>
      <c r="F77" s="277"/>
      <c r="G77" s="277"/>
      <c r="H77" s="278"/>
      <c r="I77" s="278"/>
      <c r="J77" s="277"/>
    </row>
    <row r="78" spans="2:10" ht="12.75" customHeight="1">
      <c r="B78" s="176"/>
      <c r="C78" s="176"/>
      <c r="D78" s="176"/>
      <c r="E78" s="186"/>
      <c r="F78" s="186"/>
      <c r="G78" s="186"/>
      <c r="H78" s="187"/>
      <c r="I78" s="187"/>
      <c r="J78" s="186"/>
    </row>
    <row r="79" spans="2:10" ht="12.75" customHeight="1">
      <c r="B79" s="305" t="s">
        <v>679</v>
      </c>
      <c r="C79" s="176"/>
      <c r="D79" s="176"/>
      <c r="E79" s="186"/>
      <c r="F79" s="186"/>
      <c r="G79" s="186"/>
      <c r="H79" s="187"/>
      <c r="I79" s="187"/>
      <c r="J79" s="186"/>
    </row>
    <row r="80" spans="2:10" ht="12.75" customHeight="1">
      <c r="B80" s="176"/>
      <c r="C80" s="176"/>
      <c r="D80" s="176"/>
      <c r="E80" s="186"/>
      <c r="F80" s="186"/>
      <c r="G80" s="186"/>
      <c r="H80" s="187"/>
      <c r="I80" s="187"/>
      <c r="J80" s="186"/>
    </row>
    <row r="81" spans="2:10" ht="12.75" customHeight="1">
      <c r="B81" s="176"/>
      <c r="C81" s="176"/>
      <c r="D81" s="176"/>
      <c r="E81" s="186"/>
      <c r="F81" s="186"/>
      <c r="G81" s="186"/>
      <c r="H81" s="187"/>
      <c r="I81" s="187"/>
      <c r="J81" s="186"/>
    </row>
    <row r="82" spans="2:10" ht="12.75" customHeight="1">
      <c r="B82" s="176"/>
      <c r="C82" s="176"/>
      <c r="D82" s="176"/>
      <c r="E82" s="186"/>
      <c r="F82" s="186"/>
      <c r="G82" s="186"/>
      <c r="H82" s="187"/>
      <c r="I82" s="187"/>
      <c r="J82" s="186"/>
    </row>
    <row r="83" spans="2:10" ht="12.75" customHeight="1">
      <c r="B83" s="176"/>
      <c r="C83" s="176"/>
      <c r="D83" s="176"/>
      <c r="E83" s="186"/>
      <c r="F83" s="186"/>
      <c r="G83" s="186"/>
      <c r="H83" s="187"/>
      <c r="I83" s="187"/>
      <c r="J83" s="186"/>
    </row>
    <row r="84" spans="2:10" ht="12.75" customHeight="1">
      <c r="B84" s="176"/>
      <c r="C84" s="176"/>
      <c r="D84" s="176"/>
      <c r="E84" s="186"/>
      <c r="F84" s="186"/>
      <c r="G84" s="186"/>
      <c r="H84" s="187"/>
      <c r="I84" s="187"/>
      <c r="J84" s="186"/>
    </row>
    <row r="85" spans="2:10" ht="12.75" customHeight="1">
      <c r="B85" s="176"/>
      <c r="C85" s="176"/>
      <c r="D85" s="176"/>
      <c r="E85" s="186"/>
      <c r="F85" s="186"/>
      <c r="G85" s="186"/>
      <c r="H85" s="187"/>
      <c r="I85" s="187"/>
      <c r="J85" s="186"/>
    </row>
    <row r="86" spans="2:10" ht="12.75" customHeight="1">
      <c r="B86" s="176"/>
      <c r="C86" s="176"/>
      <c r="D86" s="176"/>
      <c r="E86" s="186"/>
      <c r="F86" s="186"/>
      <c r="G86" s="186"/>
      <c r="H86" s="187"/>
      <c r="I86" s="187"/>
      <c r="J86" s="186"/>
    </row>
    <row r="87" spans="2:10" ht="12.75" customHeight="1">
      <c r="B87" s="176"/>
      <c r="C87" s="176"/>
      <c r="D87" s="176"/>
      <c r="E87" s="186"/>
      <c r="F87" s="186"/>
      <c r="G87" s="186"/>
      <c r="H87" s="187"/>
      <c r="I87" s="187"/>
      <c r="J87" s="186"/>
    </row>
    <row r="88" spans="2:10" ht="12.75" customHeight="1">
      <c r="B88" s="173"/>
      <c r="C88" s="176"/>
      <c r="D88" s="176"/>
      <c r="E88" s="486"/>
      <c r="F88" s="486"/>
      <c r="G88" s="185"/>
      <c r="H88" s="187"/>
      <c r="I88" s="488"/>
      <c r="J88" s="488"/>
    </row>
    <row r="89" spans="2:10" ht="12.75" customHeight="1">
      <c r="B89" s="179"/>
      <c r="C89" s="188"/>
      <c r="D89" s="188"/>
      <c r="E89" s="487"/>
      <c r="F89" s="487"/>
      <c r="G89" s="196"/>
      <c r="H89" s="189"/>
      <c r="I89" s="489"/>
      <c r="J89" s="490"/>
    </row>
    <row r="90" spans="2:10" ht="12.75" customHeight="1">
      <c r="B90" s="173"/>
    </row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7"/>
  <sheetViews>
    <sheetView showGridLines="0" zoomScale="150" zoomScaleNormal="15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386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71" t="s">
        <v>605</v>
      </c>
      <c r="C1" s="571"/>
      <c r="D1" s="571"/>
      <c r="E1" s="571"/>
      <c r="F1" s="571"/>
      <c r="G1" s="571"/>
      <c r="H1" s="571"/>
      <c r="I1" s="571"/>
      <c r="J1" s="1"/>
    </row>
    <row r="2" spans="1:10" customFormat="1" ht="15">
      <c r="A2" s="1"/>
      <c r="B2" s="572" t="s">
        <v>273</v>
      </c>
      <c r="C2" s="572"/>
      <c r="D2" s="572"/>
      <c r="E2" s="572"/>
      <c r="F2" s="572"/>
      <c r="G2" s="572"/>
      <c r="H2" s="572"/>
      <c r="I2" s="572"/>
      <c r="J2" s="1"/>
    </row>
    <row r="3" spans="1:10" ht="12.95" customHeight="1">
      <c r="B3" s="573" t="s">
        <v>677</v>
      </c>
      <c r="C3" s="574"/>
      <c r="D3" s="574"/>
      <c r="E3" s="574"/>
      <c r="F3" s="574"/>
      <c r="G3" s="574"/>
      <c r="H3" s="574"/>
      <c r="I3" s="575"/>
    </row>
    <row r="4" spans="1:10" ht="12.95" customHeight="1">
      <c r="B4" s="576" t="s">
        <v>272</v>
      </c>
      <c r="C4" s="577"/>
      <c r="D4" s="577"/>
      <c r="E4" s="577"/>
      <c r="F4" s="577"/>
      <c r="G4" s="577"/>
      <c r="H4" s="577"/>
      <c r="I4" s="578"/>
    </row>
    <row r="5" spans="1:10" ht="12.95" customHeight="1">
      <c r="B5" s="579" t="s">
        <v>274</v>
      </c>
      <c r="C5" s="580"/>
      <c r="D5" s="580"/>
      <c r="E5" s="580"/>
      <c r="F5" s="580"/>
      <c r="G5" s="580"/>
      <c r="H5" s="580"/>
      <c r="I5" s="581"/>
    </row>
    <row r="6" spans="1:10" ht="12.95" customHeight="1">
      <c r="B6" s="550" t="str">
        <f>+'Formato 5'!B4:J4</f>
        <v>Al 30 de Junio de 2022</v>
      </c>
      <c r="C6" s="551"/>
      <c r="D6" s="551"/>
      <c r="E6" s="551"/>
      <c r="F6" s="551"/>
      <c r="G6" s="551"/>
      <c r="H6" s="551"/>
      <c r="I6" s="551"/>
      <c r="J6" s="552"/>
    </row>
    <row r="7" spans="1:10" ht="12.95" customHeight="1">
      <c r="B7" s="532" t="s">
        <v>2</v>
      </c>
      <c r="C7" s="533"/>
      <c r="D7" s="533"/>
      <c r="E7" s="533"/>
      <c r="F7" s="533"/>
      <c r="G7" s="533"/>
      <c r="H7" s="533"/>
      <c r="I7" s="534"/>
    </row>
    <row r="8" spans="1:10">
      <c r="B8" s="584" t="s">
        <v>665</v>
      </c>
      <c r="C8" s="584"/>
      <c r="D8" s="584" t="s">
        <v>275</v>
      </c>
      <c r="E8" s="584"/>
      <c r="F8" s="584"/>
      <c r="G8" s="584"/>
      <c r="H8" s="584"/>
      <c r="I8" s="585" t="s">
        <v>661</v>
      </c>
    </row>
    <row r="9" spans="1:10" ht="24" customHeight="1">
      <c r="B9" s="584"/>
      <c r="C9" s="584"/>
      <c r="D9" s="170" t="s">
        <v>660</v>
      </c>
      <c r="E9" s="164" t="s">
        <v>277</v>
      </c>
      <c r="F9" s="170" t="s">
        <v>278</v>
      </c>
      <c r="G9" s="170" t="s">
        <v>170</v>
      </c>
      <c r="H9" s="170" t="s">
        <v>171</v>
      </c>
      <c r="I9" s="585"/>
    </row>
    <row r="10" spans="1:10" s="229" customFormat="1">
      <c r="A10" s="125"/>
      <c r="B10" s="582" t="s">
        <v>279</v>
      </c>
      <c r="C10" s="583"/>
      <c r="D10" s="437">
        <f>D11+D19+D29+D39+D49+D59+D63+D72+D76</f>
        <v>19308698</v>
      </c>
      <c r="E10" s="437">
        <f>E11+E19+E29+E39+E49+E59+E63+E72+E76</f>
        <v>-7.2759576141834259E-12</v>
      </c>
      <c r="F10" s="437">
        <f>D10+E10</f>
        <v>19308698</v>
      </c>
      <c r="G10" s="437">
        <f>G11+G19+G29+G39+G49+G59+G63+G72+G76</f>
        <v>114073.42000000001</v>
      </c>
      <c r="H10" s="437">
        <f>H11+H19+H29+H39+H49+H59+H63+H72+H76</f>
        <v>8981332.3499999996</v>
      </c>
      <c r="I10" s="451">
        <f>+F10-H10</f>
        <v>10327365.65</v>
      </c>
    </row>
    <row r="11" spans="1:10" s="229" customFormat="1" ht="11.1" customHeight="1">
      <c r="A11" s="125"/>
      <c r="B11" s="562" t="s">
        <v>280</v>
      </c>
      <c r="C11" s="563"/>
      <c r="D11" s="438">
        <f>+D12+D13+D14+D15+D16+D17+D18</f>
        <v>16886221</v>
      </c>
      <c r="E11" s="438">
        <f>SUM(E12:E18)</f>
        <v>-7.2759576141834259E-12</v>
      </c>
      <c r="F11" s="332">
        <f t="shared" ref="F11:F74" si="0">D11+E11</f>
        <v>16886221</v>
      </c>
      <c r="G11" s="439">
        <f>SUM(G12:G18)</f>
        <v>114073.42000000001</v>
      </c>
      <c r="H11" s="439">
        <f>SUM(H12:H18)</f>
        <v>7009964.29</v>
      </c>
      <c r="I11" s="451">
        <f>+F11-H11</f>
        <v>9876256.7100000009</v>
      </c>
    </row>
    <row r="12" spans="1:10" s="229" customFormat="1" ht="11.1" customHeight="1">
      <c r="A12" s="125"/>
      <c r="B12" s="421"/>
      <c r="C12" s="422" t="s">
        <v>281</v>
      </c>
      <c r="D12" s="335">
        <v>8232099</v>
      </c>
      <c r="E12" s="335">
        <f>14565.1-128413.85</f>
        <v>-113848.75</v>
      </c>
      <c r="F12" s="458">
        <f>D12+E12</f>
        <v>8118250.25</v>
      </c>
      <c r="G12" s="335">
        <v>0</v>
      </c>
      <c r="H12" s="335">
        <v>3319470.84</v>
      </c>
      <c r="I12" s="458">
        <f>+F12-H12-G12</f>
        <v>4798779.41</v>
      </c>
    </row>
    <row r="13" spans="1:10" s="229" customFormat="1" ht="11.1" customHeight="1">
      <c r="A13" s="125"/>
      <c r="B13" s="421"/>
      <c r="C13" s="422" t="s">
        <v>282</v>
      </c>
      <c r="D13" s="335">
        <v>0</v>
      </c>
      <c r="E13" s="335">
        <v>0</v>
      </c>
      <c r="F13" s="336">
        <f t="shared" si="0"/>
        <v>0</v>
      </c>
      <c r="G13" s="335">
        <v>0</v>
      </c>
      <c r="H13" s="335">
        <v>0</v>
      </c>
      <c r="I13" s="458">
        <f t="shared" ref="I13" si="1">+F13-H13-G13</f>
        <v>0</v>
      </c>
    </row>
    <row r="14" spans="1:10" s="229" customFormat="1" ht="11.1" customHeight="1">
      <c r="A14" s="125"/>
      <c r="B14" s="421"/>
      <c r="C14" s="422" t="s">
        <v>283</v>
      </c>
      <c r="D14" s="335">
        <v>5379669</v>
      </c>
      <c r="E14" s="335">
        <f>226223.29-186220.89</f>
        <v>40002.399999999994</v>
      </c>
      <c r="F14" s="458">
        <f t="shared" si="0"/>
        <v>5419671.4000000004</v>
      </c>
      <c r="G14" s="335">
        <v>0</v>
      </c>
      <c r="H14" s="335">
        <v>2189746.83</v>
      </c>
      <c r="I14" s="458">
        <f>+F14-H14-G14</f>
        <v>3229924.5700000003</v>
      </c>
    </row>
    <row r="15" spans="1:10" s="229" customFormat="1" ht="11.1" customHeight="1">
      <c r="A15" s="125"/>
      <c r="B15" s="421"/>
      <c r="C15" s="422" t="s">
        <v>284</v>
      </c>
      <c r="D15" s="335">
        <v>2074253</v>
      </c>
      <c r="E15" s="335">
        <v>72273.81</v>
      </c>
      <c r="F15" s="458">
        <f t="shared" si="0"/>
        <v>2146526.81</v>
      </c>
      <c r="G15" s="335">
        <v>89287.1</v>
      </c>
      <c r="H15" s="335">
        <v>1079637.79</v>
      </c>
      <c r="I15" s="458">
        <f>+F15-H15</f>
        <v>1066889.02</v>
      </c>
    </row>
    <row r="16" spans="1:10" s="229" customFormat="1" ht="11.1" customHeight="1">
      <c r="A16" s="125"/>
      <c r="B16" s="421"/>
      <c r="C16" s="422" t="s">
        <v>285</v>
      </c>
      <c r="D16" s="335">
        <v>1200200</v>
      </c>
      <c r="E16" s="335">
        <f>26523.84-24951.3</f>
        <v>1572.5400000000009</v>
      </c>
      <c r="F16" s="458">
        <f t="shared" si="0"/>
        <v>1201772.54</v>
      </c>
      <c r="G16" s="335">
        <v>24786.32</v>
      </c>
      <c r="H16" s="335">
        <v>421108.83</v>
      </c>
      <c r="I16" s="458">
        <f>+F16-H16</f>
        <v>780663.71</v>
      </c>
    </row>
    <row r="17" spans="1:9" s="229" customFormat="1" ht="11.1" customHeight="1">
      <c r="A17" s="125"/>
      <c r="B17" s="421"/>
      <c r="C17" s="422" t="s">
        <v>286</v>
      </c>
      <c r="D17" s="335">
        <v>0</v>
      </c>
      <c r="E17" s="335">
        <v>0</v>
      </c>
      <c r="F17" s="336">
        <f t="shared" si="0"/>
        <v>0</v>
      </c>
      <c r="G17" s="335">
        <v>0</v>
      </c>
      <c r="H17" s="335">
        <f t="shared" ref="H17:H18" si="2">+G17</f>
        <v>0</v>
      </c>
      <c r="I17" s="458">
        <f t="shared" ref="I17:I18" si="3">+F17-H17-G17</f>
        <v>0</v>
      </c>
    </row>
    <row r="18" spans="1:9" s="229" customFormat="1" ht="11.1" customHeight="1">
      <c r="A18" s="125"/>
      <c r="B18" s="421"/>
      <c r="C18" s="422" t="s">
        <v>287</v>
      </c>
      <c r="D18" s="335">
        <v>0</v>
      </c>
      <c r="E18" s="335">
        <v>0</v>
      </c>
      <c r="F18" s="336">
        <f t="shared" si="0"/>
        <v>0</v>
      </c>
      <c r="G18" s="335">
        <v>0</v>
      </c>
      <c r="H18" s="335">
        <f t="shared" si="2"/>
        <v>0</v>
      </c>
      <c r="I18" s="458">
        <f t="shared" si="3"/>
        <v>0</v>
      </c>
    </row>
    <row r="19" spans="1:9" s="229" customFormat="1" ht="11.1" customHeight="1">
      <c r="A19" s="125"/>
      <c r="B19" s="562" t="s">
        <v>288</v>
      </c>
      <c r="C19" s="563"/>
      <c r="D19" s="332">
        <f>D20+D21+D22+D23+D24+D25+D26+D27+D28</f>
        <v>557753</v>
      </c>
      <c r="E19" s="332">
        <f>E20+E21+E22+E23+E24+E25+E26+E27+E28</f>
        <v>0</v>
      </c>
      <c r="F19" s="332">
        <f t="shared" si="0"/>
        <v>557753</v>
      </c>
      <c r="G19" s="332">
        <f>SUM(G20:G28)</f>
        <v>0</v>
      </c>
      <c r="H19" s="332">
        <f>SUM(H20:H28)</f>
        <v>262803.13</v>
      </c>
      <c r="I19" s="451">
        <f>+F19-H19</f>
        <v>294949.87</v>
      </c>
    </row>
    <row r="20" spans="1:9" s="229" customFormat="1" ht="11.1" customHeight="1">
      <c r="A20" s="125"/>
      <c r="B20" s="421"/>
      <c r="C20" s="422" t="s">
        <v>289</v>
      </c>
      <c r="D20" s="335">
        <v>174534</v>
      </c>
      <c r="E20" s="335">
        <f>37751.15-11240.34</f>
        <v>26510.81</v>
      </c>
      <c r="F20" s="458">
        <f t="shared" si="0"/>
        <v>201044.81</v>
      </c>
      <c r="G20" s="335">
        <v>0</v>
      </c>
      <c r="H20" s="335">
        <v>100356.57</v>
      </c>
      <c r="I20" s="458">
        <f t="shared" ref="I20:I28" si="4">+F20-H20-G20</f>
        <v>100688.23999999999</v>
      </c>
    </row>
    <row r="21" spans="1:9" s="229" customFormat="1" ht="11.1" customHeight="1">
      <c r="A21" s="125"/>
      <c r="B21" s="421"/>
      <c r="C21" s="422" t="s">
        <v>290</v>
      </c>
      <c r="D21" s="335">
        <v>31864</v>
      </c>
      <c r="E21" s="313">
        <v>1182.8499999999999</v>
      </c>
      <c r="F21" s="458">
        <f t="shared" si="0"/>
        <v>33046.85</v>
      </c>
      <c r="G21" s="335">
        <v>0</v>
      </c>
      <c r="H21" s="335">
        <v>17633.650000000001</v>
      </c>
      <c r="I21" s="458">
        <f t="shared" si="4"/>
        <v>15413.199999999997</v>
      </c>
    </row>
    <row r="22" spans="1:9" s="229" customFormat="1" ht="11.1" customHeight="1">
      <c r="A22" s="125"/>
      <c r="B22" s="421"/>
      <c r="C22" s="422" t="s">
        <v>291</v>
      </c>
      <c r="D22" s="335">
        <v>0</v>
      </c>
      <c r="E22" s="335">
        <v>0</v>
      </c>
      <c r="F22" s="336">
        <f t="shared" si="0"/>
        <v>0</v>
      </c>
      <c r="G22" s="335">
        <v>0</v>
      </c>
      <c r="H22" s="335">
        <f t="shared" ref="H22:H27" si="5">+G22</f>
        <v>0</v>
      </c>
      <c r="I22" s="458">
        <f t="shared" si="4"/>
        <v>0</v>
      </c>
    </row>
    <row r="23" spans="1:9" s="229" customFormat="1" ht="11.1" customHeight="1">
      <c r="A23" s="125"/>
      <c r="B23" s="421"/>
      <c r="C23" s="422" t="s">
        <v>292</v>
      </c>
      <c r="D23" s="335">
        <v>88668</v>
      </c>
      <c r="E23" s="335">
        <v>-15022.16</v>
      </c>
      <c r="F23" s="458">
        <f t="shared" si="0"/>
        <v>73645.84</v>
      </c>
      <c r="G23" s="335">
        <v>0</v>
      </c>
      <c r="H23" s="335">
        <v>2122.3200000000002</v>
      </c>
      <c r="I23" s="458">
        <f t="shared" si="4"/>
        <v>71523.51999999999</v>
      </c>
    </row>
    <row r="24" spans="1:9" s="229" customFormat="1" ht="11.1" customHeight="1">
      <c r="A24" s="125"/>
      <c r="B24" s="421"/>
      <c r="C24" s="422" t="s">
        <v>293</v>
      </c>
      <c r="D24" s="335">
        <v>4322</v>
      </c>
      <c r="E24" s="335">
        <v>-665</v>
      </c>
      <c r="F24" s="336">
        <f t="shared" si="0"/>
        <v>3657</v>
      </c>
      <c r="G24" s="335">
        <v>0</v>
      </c>
      <c r="H24" s="335">
        <v>662.1</v>
      </c>
      <c r="I24" s="458">
        <f t="shared" si="4"/>
        <v>2994.9</v>
      </c>
    </row>
    <row r="25" spans="1:9" s="229" customFormat="1" ht="11.1" customHeight="1">
      <c r="A25" s="125"/>
      <c r="B25" s="421"/>
      <c r="C25" s="422" t="s">
        <v>294</v>
      </c>
      <c r="D25" s="335">
        <v>187840</v>
      </c>
      <c r="E25" s="335">
        <v>0</v>
      </c>
      <c r="F25" s="458">
        <f t="shared" si="0"/>
        <v>187840</v>
      </c>
      <c r="G25" s="335">
        <v>0</v>
      </c>
      <c r="H25" s="335">
        <v>109130.76</v>
      </c>
      <c r="I25" s="458">
        <f t="shared" si="4"/>
        <v>78709.240000000005</v>
      </c>
    </row>
    <row r="26" spans="1:9" s="229" customFormat="1" ht="11.1" customHeight="1">
      <c r="A26" s="125"/>
      <c r="B26" s="421"/>
      <c r="C26" s="422" t="s">
        <v>295</v>
      </c>
      <c r="D26" s="335">
        <v>11235</v>
      </c>
      <c r="E26" s="335">
        <v>-10673.25</v>
      </c>
      <c r="F26" s="458">
        <f t="shared" si="0"/>
        <v>561.75</v>
      </c>
      <c r="G26" s="335">
        <v>0</v>
      </c>
      <c r="H26" s="335">
        <f t="shared" si="5"/>
        <v>0</v>
      </c>
      <c r="I26" s="458">
        <f t="shared" si="4"/>
        <v>561.75</v>
      </c>
    </row>
    <row r="27" spans="1:9" s="229" customFormat="1" ht="11.1" customHeight="1">
      <c r="A27" s="125"/>
      <c r="B27" s="421"/>
      <c r="C27" s="422" t="s">
        <v>296</v>
      </c>
      <c r="D27" s="335">
        <v>0</v>
      </c>
      <c r="E27" s="335">
        <v>0</v>
      </c>
      <c r="F27" s="336">
        <f t="shared" si="0"/>
        <v>0</v>
      </c>
      <c r="G27" s="335">
        <v>0</v>
      </c>
      <c r="H27" s="335">
        <f t="shared" si="5"/>
        <v>0</v>
      </c>
      <c r="I27" s="458">
        <f t="shared" si="4"/>
        <v>0</v>
      </c>
    </row>
    <row r="28" spans="1:9" s="229" customFormat="1" ht="11.1" customHeight="1">
      <c r="A28" s="125"/>
      <c r="B28" s="421"/>
      <c r="C28" s="422" t="s">
        <v>297</v>
      </c>
      <c r="D28" s="335">
        <v>59290</v>
      </c>
      <c r="E28" s="335">
        <f>8101.2-9434.45</f>
        <v>-1333.2500000000009</v>
      </c>
      <c r="F28" s="458">
        <f t="shared" si="0"/>
        <v>57956.75</v>
      </c>
      <c r="G28" s="335">
        <v>0</v>
      </c>
      <c r="H28" s="464">
        <v>32897.730000000003</v>
      </c>
      <c r="I28" s="458">
        <f t="shared" si="4"/>
        <v>25059.019999999997</v>
      </c>
    </row>
    <row r="29" spans="1:9" s="229" customFormat="1" ht="11.1" customHeight="1">
      <c r="A29" s="125"/>
      <c r="B29" s="562" t="s">
        <v>298</v>
      </c>
      <c r="C29" s="563"/>
      <c r="D29" s="332">
        <f>D30+D31+D32+D33+D34+D35+D36+D37+D38</f>
        <v>1770839</v>
      </c>
      <c r="E29" s="332">
        <f>E30+E31+E32+E33+E34+E35+E36+E37+E38</f>
        <v>0</v>
      </c>
      <c r="F29" s="451">
        <f t="shared" si="0"/>
        <v>1770839</v>
      </c>
      <c r="G29" s="332">
        <f>SUM(G30:G38)</f>
        <v>0</v>
      </c>
      <c r="H29" s="332">
        <f>SUM(H30:H38)</f>
        <v>1224488.48</v>
      </c>
      <c r="I29" s="451">
        <f t="shared" ref="I29:I74" si="6">F29-G29</f>
        <v>1770839</v>
      </c>
    </row>
    <row r="30" spans="1:9" s="229" customFormat="1" ht="11.1" customHeight="1">
      <c r="A30" s="125"/>
      <c r="B30" s="421"/>
      <c r="C30" s="422" t="s">
        <v>299</v>
      </c>
      <c r="D30" s="335">
        <v>75378</v>
      </c>
      <c r="E30" s="335">
        <v>2270</v>
      </c>
      <c r="F30" s="458">
        <f t="shared" si="0"/>
        <v>77648</v>
      </c>
      <c r="G30" s="335">
        <v>0</v>
      </c>
      <c r="H30" s="335">
        <v>66671.77</v>
      </c>
      <c r="I30" s="458">
        <f t="shared" ref="I30:I48" si="7">+F30-H30-G30</f>
        <v>10976.229999999996</v>
      </c>
    </row>
    <row r="31" spans="1:9" s="229" customFormat="1" ht="11.1" customHeight="1">
      <c r="A31" s="125"/>
      <c r="B31" s="421"/>
      <c r="C31" s="422" t="s">
        <v>300</v>
      </c>
      <c r="D31" s="335">
        <v>20500</v>
      </c>
      <c r="E31" s="335">
        <v>0</v>
      </c>
      <c r="F31" s="458">
        <f t="shared" si="0"/>
        <v>20500</v>
      </c>
      <c r="G31" s="335">
        <v>0</v>
      </c>
      <c r="H31" s="335">
        <f t="shared" ref="H31:H37" si="8">+G31</f>
        <v>0</v>
      </c>
      <c r="I31" s="458">
        <f t="shared" si="7"/>
        <v>20500</v>
      </c>
    </row>
    <row r="32" spans="1:9" s="229" customFormat="1" ht="11.1" customHeight="1">
      <c r="A32" s="125"/>
      <c r="B32" s="370"/>
      <c r="C32" s="371" t="s">
        <v>301</v>
      </c>
      <c r="D32" s="335">
        <v>1005421</v>
      </c>
      <c r="E32" s="335">
        <v>0</v>
      </c>
      <c r="F32" s="458">
        <f t="shared" si="0"/>
        <v>1005421</v>
      </c>
      <c r="G32" s="335">
        <v>0</v>
      </c>
      <c r="H32" s="335">
        <v>503178.03</v>
      </c>
      <c r="I32" s="458">
        <f t="shared" si="7"/>
        <v>502242.97</v>
      </c>
    </row>
    <row r="33" spans="1:9" s="229" customFormat="1" ht="11.1" customHeight="1">
      <c r="A33" s="125"/>
      <c r="B33" s="370"/>
      <c r="C33" s="371" t="s">
        <v>302</v>
      </c>
      <c r="D33" s="335">
        <v>91973</v>
      </c>
      <c r="E33" s="335">
        <v>4561.2</v>
      </c>
      <c r="F33" s="336">
        <f>D33+E33</f>
        <v>96534.2</v>
      </c>
      <c r="G33" s="335">
        <v>0</v>
      </c>
      <c r="H33" s="335">
        <v>49235.57</v>
      </c>
      <c r="I33" s="458">
        <f t="shared" si="7"/>
        <v>47298.63</v>
      </c>
    </row>
    <row r="34" spans="1:9" s="229" customFormat="1" ht="11.1" customHeight="1">
      <c r="A34" s="125"/>
      <c r="B34" s="370"/>
      <c r="C34" s="371" t="s">
        <v>303</v>
      </c>
      <c r="D34" s="335">
        <v>303035</v>
      </c>
      <c r="E34" s="335">
        <v>-2850</v>
      </c>
      <c r="F34" s="336">
        <f>D34+E34</f>
        <v>300185</v>
      </c>
      <c r="G34" s="335">
        <v>0</v>
      </c>
      <c r="H34" s="335">
        <v>326621.71000000002</v>
      </c>
      <c r="I34" s="458">
        <f t="shared" si="7"/>
        <v>-26436.710000000021</v>
      </c>
    </row>
    <row r="35" spans="1:9" s="229" customFormat="1" ht="11.1" customHeight="1">
      <c r="A35" s="125"/>
      <c r="B35" s="370"/>
      <c r="C35" s="371" t="s">
        <v>304</v>
      </c>
      <c r="D35" s="335">
        <v>11924</v>
      </c>
      <c r="E35" s="335">
        <v>2320</v>
      </c>
      <c r="F35" s="336">
        <f>D35+E35</f>
        <v>14244</v>
      </c>
      <c r="G35" s="335">
        <v>0</v>
      </c>
      <c r="H35" s="335">
        <v>6120</v>
      </c>
      <c r="I35" s="458">
        <f t="shared" si="7"/>
        <v>8124</v>
      </c>
    </row>
    <row r="36" spans="1:9" s="229" customFormat="1" ht="11.1" customHeight="1">
      <c r="A36" s="125"/>
      <c r="B36" s="370"/>
      <c r="C36" s="371" t="s">
        <v>305</v>
      </c>
      <c r="D36" s="335">
        <v>20086</v>
      </c>
      <c r="E36" s="335">
        <v>-4985</v>
      </c>
      <c r="F36" s="336">
        <f t="shared" si="0"/>
        <v>15101</v>
      </c>
      <c r="G36" s="335">
        <v>0</v>
      </c>
      <c r="H36" s="335">
        <v>15615.02</v>
      </c>
      <c r="I36" s="458">
        <f t="shared" si="7"/>
        <v>-514.02000000000044</v>
      </c>
    </row>
    <row r="37" spans="1:9" s="229" customFormat="1" ht="11.1" customHeight="1">
      <c r="A37" s="125"/>
      <c r="B37" s="370"/>
      <c r="C37" s="371" t="s">
        <v>306</v>
      </c>
      <c r="D37" s="335">
        <v>15066</v>
      </c>
      <c r="E37" s="335">
        <v>-3755.35</v>
      </c>
      <c r="F37" s="458">
        <f t="shared" si="0"/>
        <v>11310.65</v>
      </c>
      <c r="G37" s="335">
        <v>0</v>
      </c>
      <c r="H37" s="335">
        <f t="shared" si="8"/>
        <v>0</v>
      </c>
      <c r="I37" s="458">
        <f t="shared" si="7"/>
        <v>11310.65</v>
      </c>
    </row>
    <row r="38" spans="1:9" s="229" customFormat="1" ht="11.1" customHeight="1">
      <c r="A38" s="125"/>
      <c r="B38" s="370"/>
      <c r="C38" s="371" t="s">
        <v>307</v>
      </c>
      <c r="D38" s="335">
        <v>227456</v>
      </c>
      <c r="E38" s="335">
        <f>12164.15-9725</f>
        <v>2439.1499999999996</v>
      </c>
      <c r="F38" s="336">
        <f t="shared" si="0"/>
        <v>229895.15</v>
      </c>
      <c r="G38" s="335"/>
      <c r="H38" s="335">
        <v>257046.38</v>
      </c>
      <c r="I38" s="458">
        <f>+F38-H38</f>
        <v>-27151.23000000001</v>
      </c>
    </row>
    <row r="39" spans="1:9" s="229" customFormat="1" ht="11.1" customHeight="1">
      <c r="A39" s="125"/>
      <c r="B39" s="562" t="s">
        <v>308</v>
      </c>
      <c r="C39" s="563"/>
      <c r="D39" s="332">
        <f>D40+D41+D42+D43+D44+D45+D46+D47+D48</f>
        <v>0</v>
      </c>
      <c r="E39" s="332">
        <f>E40+E41+E42+E43+E44+E45+E46+E47+E48</f>
        <v>0</v>
      </c>
      <c r="F39" s="332">
        <f t="shared" si="0"/>
        <v>0</v>
      </c>
      <c r="G39" s="332">
        <f>SUM(G40:G48)</f>
        <v>0</v>
      </c>
      <c r="H39" s="332">
        <f>SUM(H40:H48)</f>
        <v>0</v>
      </c>
      <c r="I39" s="458">
        <f t="shared" si="7"/>
        <v>0</v>
      </c>
    </row>
    <row r="40" spans="1:9" s="229" customFormat="1" ht="11.1" customHeight="1">
      <c r="A40" s="125"/>
      <c r="B40" s="370"/>
      <c r="C40" s="371" t="s">
        <v>309</v>
      </c>
      <c r="D40" s="335">
        <v>0</v>
      </c>
      <c r="E40" s="335">
        <v>0</v>
      </c>
      <c r="F40" s="336">
        <f t="shared" si="0"/>
        <v>0</v>
      </c>
      <c r="G40" s="335">
        <v>0</v>
      </c>
      <c r="H40" s="335">
        <v>0</v>
      </c>
      <c r="I40" s="458">
        <f t="shared" si="7"/>
        <v>0</v>
      </c>
    </row>
    <row r="41" spans="1:9" s="229" customFormat="1" ht="11.1" customHeight="1">
      <c r="A41" s="125"/>
      <c r="B41" s="370"/>
      <c r="C41" s="371" t="s">
        <v>310</v>
      </c>
      <c r="D41" s="335">
        <v>0</v>
      </c>
      <c r="E41" s="335">
        <v>0</v>
      </c>
      <c r="F41" s="336">
        <f t="shared" si="0"/>
        <v>0</v>
      </c>
      <c r="G41" s="335">
        <v>0</v>
      </c>
      <c r="H41" s="335">
        <v>0</v>
      </c>
      <c r="I41" s="458">
        <f t="shared" si="7"/>
        <v>0</v>
      </c>
    </row>
    <row r="42" spans="1:9" s="229" customFormat="1" ht="11.1" customHeight="1">
      <c r="A42" s="125"/>
      <c r="B42" s="370"/>
      <c r="C42" s="371" t="s">
        <v>311</v>
      </c>
      <c r="D42" s="335">
        <v>0</v>
      </c>
      <c r="E42" s="335">
        <v>0</v>
      </c>
      <c r="F42" s="336">
        <f t="shared" si="0"/>
        <v>0</v>
      </c>
      <c r="G42" s="335">
        <v>0</v>
      </c>
      <c r="H42" s="335">
        <v>0</v>
      </c>
      <c r="I42" s="458">
        <f t="shared" si="7"/>
        <v>0</v>
      </c>
    </row>
    <row r="43" spans="1:9" s="229" customFormat="1" ht="11.1" customHeight="1">
      <c r="A43" s="125"/>
      <c r="B43" s="370"/>
      <c r="C43" s="371" t="s">
        <v>312</v>
      </c>
      <c r="D43" s="335">
        <v>0</v>
      </c>
      <c r="E43" s="335">
        <v>0</v>
      </c>
      <c r="F43" s="336">
        <f t="shared" si="0"/>
        <v>0</v>
      </c>
      <c r="G43" s="335">
        <v>0</v>
      </c>
      <c r="H43" s="335">
        <v>0</v>
      </c>
      <c r="I43" s="458">
        <f t="shared" si="7"/>
        <v>0</v>
      </c>
    </row>
    <row r="44" spans="1:9" s="229" customFormat="1" ht="11.1" customHeight="1">
      <c r="A44" s="125"/>
      <c r="B44" s="370"/>
      <c r="C44" s="371" t="s">
        <v>313</v>
      </c>
      <c r="D44" s="335">
        <v>0</v>
      </c>
      <c r="E44" s="335">
        <v>0</v>
      </c>
      <c r="F44" s="336">
        <f t="shared" si="0"/>
        <v>0</v>
      </c>
      <c r="G44" s="335">
        <v>0</v>
      </c>
      <c r="H44" s="335">
        <v>0</v>
      </c>
      <c r="I44" s="458">
        <f t="shared" si="7"/>
        <v>0</v>
      </c>
    </row>
    <row r="45" spans="1:9" s="229" customFormat="1" ht="11.1" customHeight="1">
      <c r="A45" s="125"/>
      <c r="B45" s="370"/>
      <c r="C45" s="371" t="s">
        <v>314</v>
      </c>
      <c r="D45" s="335">
        <v>0</v>
      </c>
      <c r="E45" s="335">
        <v>0</v>
      </c>
      <c r="F45" s="336">
        <f t="shared" si="0"/>
        <v>0</v>
      </c>
      <c r="G45" s="335">
        <v>0</v>
      </c>
      <c r="H45" s="335">
        <v>0</v>
      </c>
      <c r="I45" s="458">
        <f t="shared" si="7"/>
        <v>0</v>
      </c>
    </row>
    <row r="46" spans="1:9" s="229" customFormat="1" ht="11.1" customHeight="1">
      <c r="A46" s="125"/>
      <c r="B46" s="370"/>
      <c r="C46" s="371" t="s">
        <v>315</v>
      </c>
      <c r="D46" s="335">
        <v>0</v>
      </c>
      <c r="E46" s="335">
        <v>0</v>
      </c>
      <c r="F46" s="336">
        <f t="shared" si="0"/>
        <v>0</v>
      </c>
      <c r="G46" s="335">
        <v>0</v>
      </c>
      <c r="H46" s="335">
        <v>0</v>
      </c>
      <c r="I46" s="458">
        <f t="shared" si="7"/>
        <v>0</v>
      </c>
    </row>
    <row r="47" spans="1:9" s="229" customFormat="1" ht="11.1" customHeight="1">
      <c r="A47" s="125"/>
      <c r="B47" s="370"/>
      <c r="C47" s="371" t="s">
        <v>316</v>
      </c>
      <c r="D47" s="335">
        <v>0</v>
      </c>
      <c r="E47" s="335">
        <v>0</v>
      </c>
      <c r="F47" s="336">
        <f t="shared" si="0"/>
        <v>0</v>
      </c>
      <c r="G47" s="335">
        <v>0</v>
      </c>
      <c r="H47" s="335">
        <v>0</v>
      </c>
      <c r="I47" s="458">
        <f t="shared" si="7"/>
        <v>0</v>
      </c>
    </row>
    <row r="48" spans="1:9" s="229" customFormat="1" ht="11.1" customHeight="1">
      <c r="A48" s="125"/>
      <c r="B48" s="370"/>
      <c r="C48" s="371" t="s">
        <v>317</v>
      </c>
      <c r="D48" s="335">
        <v>0</v>
      </c>
      <c r="E48" s="335">
        <v>0</v>
      </c>
      <c r="F48" s="336">
        <f t="shared" si="0"/>
        <v>0</v>
      </c>
      <c r="G48" s="335">
        <v>0</v>
      </c>
      <c r="H48" s="335">
        <v>0</v>
      </c>
      <c r="I48" s="458">
        <f t="shared" si="7"/>
        <v>0</v>
      </c>
    </row>
    <row r="49" spans="1:9" s="229" customFormat="1" ht="11.1" customHeight="1">
      <c r="A49" s="125"/>
      <c r="B49" s="562" t="s">
        <v>318</v>
      </c>
      <c r="C49" s="563"/>
      <c r="D49" s="332">
        <f>D50+D51+D52+D53+D54+D55+D56+D57+D58</f>
        <v>93885</v>
      </c>
      <c r="E49" s="332">
        <f>E50+E51+E52+E53+E54+E55+E56+E57+E58</f>
        <v>0</v>
      </c>
      <c r="F49" s="451">
        <f t="shared" si="0"/>
        <v>93885</v>
      </c>
      <c r="G49" s="332">
        <f>SUM(G50:G58)</f>
        <v>0</v>
      </c>
      <c r="H49" s="332">
        <f>SUM(H50:H58)</f>
        <v>19012.349999999999</v>
      </c>
      <c r="I49" s="451">
        <f t="shared" si="6"/>
        <v>93885</v>
      </c>
    </row>
    <row r="50" spans="1:9" s="229" customFormat="1" ht="11.1" customHeight="1">
      <c r="A50" s="125"/>
      <c r="B50" s="370"/>
      <c r="C50" s="371" t="s">
        <v>319</v>
      </c>
      <c r="D50" s="335">
        <v>20013</v>
      </c>
      <c r="E50" s="335">
        <v>0</v>
      </c>
      <c r="F50" s="336">
        <f t="shared" si="0"/>
        <v>20013</v>
      </c>
      <c r="G50" s="335">
        <v>0</v>
      </c>
      <c r="H50" s="335">
        <v>19012.349999999999</v>
      </c>
      <c r="I50" s="458">
        <f t="shared" ref="I50:I62" si="9">+F50-H50-G50</f>
        <v>1000.6500000000015</v>
      </c>
    </row>
    <row r="51" spans="1:9" s="229" customFormat="1" ht="11.1" customHeight="1">
      <c r="A51" s="125"/>
      <c r="B51" s="370"/>
      <c r="C51" s="371" t="s">
        <v>320</v>
      </c>
      <c r="D51" s="335">
        <v>0</v>
      </c>
      <c r="E51" s="335">
        <v>0</v>
      </c>
      <c r="F51" s="336">
        <f t="shared" si="0"/>
        <v>0</v>
      </c>
      <c r="G51" s="335">
        <v>0</v>
      </c>
      <c r="H51" s="335">
        <f t="shared" ref="H51" si="10">+G51</f>
        <v>0</v>
      </c>
      <c r="I51" s="458">
        <f t="shared" si="9"/>
        <v>0</v>
      </c>
    </row>
    <row r="52" spans="1:9" s="229" customFormat="1" ht="11.1" customHeight="1">
      <c r="A52" s="125"/>
      <c r="B52" s="370"/>
      <c r="C52" s="371" t="s">
        <v>321</v>
      </c>
      <c r="D52" s="335">
        <v>0</v>
      </c>
      <c r="E52" s="335">
        <v>0</v>
      </c>
      <c r="F52" s="336">
        <f t="shared" si="0"/>
        <v>0</v>
      </c>
      <c r="G52" s="335">
        <v>0</v>
      </c>
      <c r="H52" s="335">
        <v>0</v>
      </c>
      <c r="I52" s="458">
        <f t="shared" si="9"/>
        <v>0</v>
      </c>
    </row>
    <row r="53" spans="1:9" s="229" customFormat="1" ht="11.1" customHeight="1">
      <c r="A53" s="125"/>
      <c r="B53" s="370"/>
      <c r="C53" s="371" t="s">
        <v>322</v>
      </c>
      <c r="D53" s="335">
        <v>0</v>
      </c>
      <c r="E53" s="335">
        <v>0</v>
      </c>
      <c r="F53" s="336">
        <f t="shared" si="0"/>
        <v>0</v>
      </c>
      <c r="G53" s="335">
        <v>0</v>
      </c>
      <c r="H53" s="335">
        <v>0</v>
      </c>
      <c r="I53" s="458">
        <f t="shared" si="9"/>
        <v>0</v>
      </c>
    </row>
    <row r="54" spans="1:9" s="229" customFormat="1" ht="11.1" customHeight="1">
      <c r="A54" s="125"/>
      <c r="B54" s="254"/>
      <c r="C54" s="255" t="s">
        <v>323</v>
      </c>
      <c r="D54" s="337">
        <v>0</v>
      </c>
      <c r="E54" s="337">
        <v>0</v>
      </c>
      <c r="F54" s="338">
        <f t="shared" si="0"/>
        <v>0</v>
      </c>
      <c r="G54" s="337">
        <v>0</v>
      </c>
      <c r="H54" s="337">
        <v>0</v>
      </c>
      <c r="I54" s="458">
        <f t="shared" si="9"/>
        <v>0</v>
      </c>
    </row>
    <row r="55" spans="1:9" s="229" customFormat="1" ht="11.1" customHeight="1">
      <c r="A55" s="125"/>
      <c r="B55" s="339"/>
      <c r="C55" s="340" t="s">
        <v>324</v>
      </c>
      <c r="D55" s="341">
        <v>0</v>
      </c>
      <c r="E55" s="341">
        <v>0</v>
      </c>
      <c r="F55" s="342">
        <f t="shared" si="0"/>
        <v>0</v>
      </c>
      <c r="G55" s="341">
        <v>0</v>
      </c>
      <c r="H55" s="341">
        <v>0</v>
      </c>
      <c r="I55" s="458">
        <f t="shared" si="9"/>
        <v>0</v>
      </c>
    </row>
    <row r="56" spans="1:9" s="229" customFormat="1" ht="11.1" customHeight="1">
      <c r="A56" s="125"/>
      <c r="B56" s="370"/>
      <c r="C56" s="371" t="s">
        <v>325</v>
      </c>
      <c r="D56" s="335">
        <v>0</v>
      </c>
      <c r="E56" s="335">
        <v>0</v>
      </c>
      <c r="F56" s="336">
        <f t="shared" si="0"/>
        <v>0</v>
      </c>
      <c r="G56" s="335">
        <v>0</v>
      </c>
      <c r="H56" s="335">
        <v>0</v>
      </c>
      <c r="I56" s="458">
        <f t="shared" si="9"/>
        <v>0</v>
      </c>
    </row>
    <row r="57" spans="1:9" s="229" customFormat="1" ht="11.1" customHeight="1">
      <c r="A57" s="125"/>
      <c r="B57" s="370"/>
      <c r="C57" s="371" t="s">
        <v>326</v>
      </c>
      <c r="D57" s="335">
        <v>73872</v>
      </c>
      <c r="E57" s="335">
        <v>0</v>
      </c>
      <c r="F57" s="336">
        <f t="shared" si="0"/>
        <v>73872</v>
      </c>
      <c r="G57" s="335">
        <v>0</v>
      </c>
      <c r="H57" s="335">
        <v>0</v>
      </c>
      <c r="I57" s="458">
        <f t="shared" si="9"/>
        <v>73872</v>
      </c>
    </row>
    <row r="58" spans="1:9" s="229" customFormat="1" ht="11.1" customHeight="1">
      <c r="A58" s="125"/>
      <c r="B58" s="370"/>
      <c r="C58" s="371" t="s">
        <v>327</v>
      </c>
      <c r="D58" s="335">
        <v>0</v>
      </c>
      <c r="E58" s="335">
        <v>0</v>
      </c>
      <c r="F58" s="336">
        <f t="shared" si="0"/>
        <v>0</v>
      </c>
      <c r="G58" s="335">
        <v>0</v>
      </c>
      <c r="H58" s="335">
        <v>0</v>
      </c>
      <c r="I58" s="458">
        <f t="shared" si="9"/>
        <v>0</v>
      </c>
    </row>
    <row r="59" spans="1:9" s="229" customFormat="1" ht="11.1" customHeight="1">
      <c r="A59" s="125"/>
      <c r="B59" s="562" t="s">
        <v>328</v>
      </c>
      <c r="C59" s="563"/>
      <c r="D59" s="332">
        <f>D60+D61+D62</f>
        <v>0</v>
      </c>
      <c r="E59" s="332">
        <f>E60+E61+E62</f>
        <v>0</v>
      </c>
      <c r="F59" s="332">
        <f t="shared" si="0"/>
        <v>0</v>
      </c>
      <c r="G59" s="332">
        <f>SUM(G60:G62)</f>
        <v>0</v>
      </c>
      <c r="H59" s="332">
        <f>SUM(H60:H62)</f>
        <v>0</v>
      </c>
      <c r="I59" s="458">
        <f t="shared" si="9"/>
        <v>0</v>
      </c>
    </row>
    <row r="60" spans="1:9" s="229" customFormat="1" ht="11.1" customHeight="1">
      <c r="A60" s="125"/>
      <c r="B60" s="370"/>
      <c r="C60" s="371" t="s">
        <v>329</v>
      </c>
      <c r="D60" s="335">
        <v>0</v>
      </c>
      <c r="E60" s="335">
        <v>0</v>
      </c>
      <c r="F60" s="336">
        <f t="shared" si="0"/>
        <v>0</v>
      </c>
      <c r="G60" s="335">
        <v>0</v>
      </c>
      <c r="H60" s="335">
        <v>0</v>
      </c>
      <c r="I60" s="458">
        <f t="shared" si="9"/>
        <v>0</v>
      </c>
    </row>
    <row r="61" spans="1:9" s="229" customFormat="1" ht="11.1" customHeight="1">
      <c r="A61" s="125"/>
      <c r="B61" s="370"/>
      <c r="C61" s="371" t="s">
        <v>330</v>
      </c>
      <c r="D61" s="335">
        <v>0</v>
      </c>
      <c r="E61" s="335">
        <v>0</v>
      </c>
      <c r="F61" s="336">
        <f t="shared" si="0"/>
        <v>0</v>
      </c>
      <c r="G61" s="335">
        <v>0</v>
      </c>
      <c r="H61" s="335">
        <f t="shared" ref="H61" si="11">+G61</f>
        <v>0</v>
      </c>
      <c r="I61" s="458">
        <f t="shared" si="9"/>
        <v>0</v>
      </c>
    </row>
    <row r="62" spans="1:9" s="229" customFormat="1" ht="11.1" customHeight="1">
      <c r="A62" s="125"/>
      <c r="B62" s="370"/>
      <c r="C62" s="371" t="s">
        <v>331</v>
      </c>
      <c r="D62" s="335">
        <v>0</v>
      </c>
      <c r="E62" s="335">
        <v>0</v>
      </c>
      <c r="F62" s="336">
        <f t="shared" si="0"/>
        <v>0</v>
      </c>
      <c r="G62" s="335">
        <v>0</v>
      </c>
      <c r="H62" s="335">
        <v>0</v>
      </c>
      <c r="I62" s="458">
        <f t="shared" si="9"/>
        <v>0</v>
      </c>
    </row>
    <row r="63" spans="1:9" s="229" customFormat="1" ht="11.1" customHeight="1">
      <c r="A63" s="125"/>
      <c r="B63" s="562" t="s">
        <v>332</v>
      </c>
      <c r="C63" s="563"/>
      <c r="D63" s="332">
        <f>D64+D65+D66+D67+D68+D69+D70+D71</f>
        <v>0</v>
      </c>
      <c r="E63" s="332">
        <f>E64+E65+E66+E67+E68+E69+E70+E71</f>
        <v>0</v>
      </c>
      <c r="F63" s="332">
        <f t="shared" si="0"/>
        <v>0</v>
      </c>
      <c r="G63" s="332">
        <f>SUM(G64:G71)</f>
        <v>0</v>
      </c>
      <c r="H63" s="332">
        <f>SUM(H64:H71)</f>
        <v>0</v>
      </c>
      <c r="I63" s="451">
        <f t="shared" si="6"/>
        <v>0</v>
      </c>
    </row>
    <row r="64" spans="1:9" s="229" customFormat="1" ht="11.1" customHeight="1">
      <c r="A64" s="125"/>
      <c r="B64" s="370"/>
      <c r="C64" s="371" t="s">
        <v>333</v>
      </c>
      <c r="D64" s="335">
        <v>0</v>
      </c>
      <c r="E64" s="335">
        <v>0</v>
      </c>
      <c r="F64" s="336">
        <f t="shared" si="0"/>
        <v>0</v>
      </c>
      <c r="G64" s="335">
        <v>0</v>
      </c>
      <c r="H64" s="335">
        <v>0</v>
      </c>
      <c r="I64" s="458">
        <f t="shared" si="6"/>
        <v>0</v>
      </c>
    </row>
    <row r="65" spans="1:9" s="229" customFormat="1" ht="11.1" customHeight="1">
      <c r="A65" s="125"/>
      <c r="B65" s="370"/>
      <c r="C65" s="371" t="s">
        <v>334</v>
      </c>
      <c r="D65" s="335">
        <v>0</v>
      </c>
      <c r="E65" s="335">
        <v>0</v>
      </c>
      <c r="F65" s="336">
        <f t="shared" si="0"/>
        <v>0</v>
      </c>
      <c r="G65" s="335">
        <v>0</v>
      </c>
      <c r="H65" s="335">
        <v>0</v>
      </c>
      <c r="I65" s="458">
        <f t="shared" si="6"/>
        <v>0</v>
      </c>
    </row>
    <row r="66" spans="1:9" s="229" customFormat="1" ht="11.1" customHeight="1">
      <c r="A66" s="125"/>
      <c r="B66" s="370"/>
      <c r="C66" s="371" t="s">
        <v>335</v>
      </c>
      <c r="D66" s="335">
        <v>0</v>
      </c>
      <c r="E66" s="335">
        <v>0</v>
      </c>
      <c r="F66" s="336">
        <f t="shared" si="0"/>
        <v>0</v>
      </c>
      <c r="G66" s="335">
        <v>0</v>
      </c>
      <c r="H66" s="335">
        <v>0</v>
      </c>
      <c r="I66" s="458">
        <f t="shared" si="6"/>
        <v>0</v>
      </c>
    </row>
    <row r="67" spans="1:9" s="229" customFormat="1" ht="11.1" customHeight="1">
      <c r="A67" s="125"/>
      <c r="B67" s="370"/>
      <c r="C67" s="371" t="s">
        <v>336</v>
      </c>
      <c r="D67" s="335">
        <v>0</v>
      </c>
      <c r="E67" s="335">
        <v>0</v>
      </c>
      <c r="F67" s="336">
        <f t="shared" si="0"/>
        <v>0</v>
      </c>
      <c r="G67" s="335">
        <v>0</v>
      </c>
      <c r="H67" s="335">
        <v>0</v>
      </c>
      <c r="I67" s="458">
        <f t="shared" si="6"/>
        <v>0</v>
      </c>
    </row>
    <row r="68" spans="1:9" s="229" customFormat="1" ht="11.1" customHeight="1">
      <c r="A68" s="125"/>
      <c r="B68" s="370"/>
      <c r="C68" s="371" t="s">
        <v>337</v>
      </c>
      <c r="D68" s="335">
        <v>0</v>
      </c>
      <c r="E68" s="335">
        <v>0</v>
      </c>
      <c r="F68" s="336">
        <f t="shared" si="0"/>
        <v>0</v>
      </c>
      <c r="G68" s="335">
        <v>0</v>
      </c>
      <c r="H68" s="335">
        <v>0</v>
      </c>
      <c r="I68" s="458">
        <f t="shared" si="6"/>
        <v>0</v>
      </c>
    </row>
    <row r="69" spans="1:9" s="229" customFormat="1" ht="11.1" customHeight="1">
      <c r="A69" s="125"/>
      <c r="B69" s="370"/>
      <c r="C69" s="371" t="s">
        <v>338</v>
      </c>
      <c r="D69" s="335">
        <v>0</v>
      </c>
      <c r="E69" s="335">
        <v>0</v>
      </c>
      <c r="F69" s="336">
        <f t="shared" si="0"/>
        <v>0</v>
      </c>
      <c r="G69" s="335">
        <v>0</v>
      </c>
      <c r="H69" s="335">
        <v>0</v>
      </c>
      <c r="I69" s="458">
        <f t="shared" si="6"/>
        <v>0</v>
      </c>
    </row>
    <row r="70" spans="1:9" s="229" customFormat="1" ht="11.1" customHeight="1">
      <c r="A70" s="125"/>
      <c r="B70" s="370"/>
      <c r="C70" s="371" t="s">
        <v>339</v>
      </c>
      <c r="D70" s="335">
        <v>0</v>
      </c>
      <c r="E70" s="335">
        <v>0</v>
      </c>
      <c r="F70" s="336">
        <f t="shared" si="0"/>
        <v>0</v>
      </c>
      <c r="G70" s="335">
        <v>0</v>
      </c>
      <c r="H70" s="335">
        <v>0</v>
      </c>
      <c r="I70" s="458">
        <f t="shared" si="6"/>
        <v>0</v>
      </c>
    </row>
    <row r="71" spans="1:9" s="229" customFormat="1" ht="11.1" customHeight="1">
      <c r="A71" s="125"/>
      <c r="B71" s="370"/>
      <c r="C71" s="371" t="s">
        <v>340</v>
      </c>
      <c r="D71" s="335">
        <v>0</v>
      </c>
      <c r="E71" s="335">
        <v>0</v>
      </c>
      <c r="F71" s="336">
        <f t="shared" si="0"/>
        <v>0</v>
      </c>
      <c r="G71" s="335">
        <v>0</v>
      </c>
      <c r="H71" s="335">
        <v>0</v>
      </c>
      <c r="I71" s="458">
        <f t="shared" si="6"/>
        <v>0</v>
      </c>
    </row>
    <row r="72" spans="1:9" s="229" customFormat="1" ht="11.1" customHeight="1">
      <c r="A72" s="125"/>
      <c r="B72" s="562" t="s">
        <v>341</v>
      </c>
      <c r="C72" s="563"/>
      <c r="D72" s="332">
        <f>D73+D74+D75</f>
        <v>0</v>
      </c>
      <c r="E72" s="332">
        <f>E73+E74+E75</f>
        <v>0</v>
      </c>
      <c r="F72" s="332">
        <f t="shared" si="0"/>
        <v>0</v>
      </c>
      <c r="G72" s="332">
        <f>SUM(G73:G75)</f>
        <v>0</v>
      </c>
      <c r="H72" s="332">
        <f>SUM(H73:H75)</f>
        <v>0</v>
      </c>
      <c r="I72" s="451">
        <f t="shared" si="6"/>
        <v>0</v>
      </c>
    </row>
    <row r="73" spans="1:9" s="229" customFormat="1" ht="11.1" customHeight="1">
      <c r="A73" s="125"/>
      <c r="B73" s="370"/>
      <c r="C73" s="371" t="s">
        <v>342</v>
      </c>
      <c r="D73" s="335">
        <v>0</v>
      </c>
      <c r="E73" s="335">
        <v>0</v>
      </c>
      <c r="F73" s="336">
        <f t="shared" si="0"/>
        <v>0</v>
      </c>
      <c r="G73" s="335">
        <v>0</v>
      </c>
      <c r="H73" s="335">
        <v>0</v>
      </c>
      <c r="I73" s="458">
        <f t="shared" si="6"/>
        <v>0</v>
      </c>
    </row>
    <row r="74" spans="1:9" s="229" customFormat="1" ht="11.1" customHeight="1">
      <c r="A74" s="125"/>
      <c r="B74" s="370"/>
      <c r="C74" s="371" t="s">
        <v>343</v>
      </c>
      <c r="D74" s="335">
        <v>0</v>
      </c>
      <c r="E74" s="335">
        <v>0</v>
      </c>
      <c r="F74" s="336">
        <f t="shared" si="0"/>
        <v>0</v>
      </c>
      <c r="G74" s="335">
        <v>0</v>
      </c>
      <c r="H74" s="335">
        <v>0</v>
      </c>
      <c r="I74" s="458">
        <f t="shared" si="6"/>
        <v>0</v>
      </c>
    </row>
    <row r="75" spans="1:9" s="229" customFormat="1" ht="11.1" customHeight="1">
      <c r="A75" s="125"/>
      <c r="B75" s="370"/>
      <c r="C75" s="371" t="s">
        <v>344</v>
      </c>
      <c r="D75" s="335">
        <v>0</v>
      </c>
      <c r="E75" s="335">
        <v>0</v>
      </c>
      <c r="F75" s="336">
        <f t="shared" ref="F75:F83" si="12">D75+E75</f>
        <v>0</v>
      </c>
      <c r="G75" s="335">
        <v>0</v>
      </c>
      <c r="H75" s="335">
        <v>0</v>
      </c>
      <c r="I75" s="458">
        <f t="shared" ref="I75:I138" si="13">F75-G75</f>
        <v>0</v>
      </c>
    </row>
    <row r="76" spans="1:9" s="229" customFormat="1" ht="11.1" customHeight="1">
      <c r="A76" s="125"/>
      <c r="B76" s="562" t="s">
        <v>345</v>
      </c>
      <c r="C76" s="563"/>
      <c r="D76" s="332">
        <f>D77+D78+D79+D80+D81+D82+D83</f>
        <v>0</v>
      </c>
      <c r="E76" s="332">
        <f>E77+E78+E79+E80+E81+E82+E83</f>
        <v>0</v>
      </c>
      <c r="F76" s="332">
        <f t="shared" si="12"/>
        <v>0</v>
      </c>
      <c r="G76" s="332">
        <f>SUM(G77:G83)</f>
        <v>0</v>
      </c>
      <c r="H76" s="332">
        <f>SUM(H77:H83)</f>
        <v>465064.1</v>
      </c>
      <c r="I76" s="451">
        <f t="shared" si="13"/>
        <v>0</v>
      </c>
    </row>
    <row r="77" spans="1:9" s="229" customFormat="1" ht="11.1" customHeight="1">
      <c r="A77" s="125"/>
      <c r="B77" s="370"/>
      <c r="C77" s="371" t="s">
        <v>346</v>
      </c>
      <c r="D77" s="335">
        <v>0</v>
      </c>
      <c r="E77" s="335">
        <v>0</v>
      </c>
      <c r="F77" s="336">
        <f t="shared" si="12"/>
        <v>0</v>
      </c>
      <c r="G77" s="335">
        <v>0</v>
      </c>
      <c r="H77" s="335">
        <v>0</v>
      </c>
      <c r="I77" s="458">
        <f t="shared" ref="I77:I83" si="14">+F77-H77-G77</f>
        <v>0</v>
      </c>
    </row>
    <row r="78" spans="1:9" s="229" customFormat="1" ht="11.1" customHeight="1">
      <c r="A78" s="125"/>
      <c r="B78" s="333"/>
      <c r="C78" s="334" t="s">
        <v>347</v>
      </c>
      <c r="D78" s="335">
        <v>0</v>
      </c>
      <c r="E78" s="335">
        <v>0</v>
      </c>
      <c r="F78" s="336">
        <f t="shared" si="12"/>
        <v>0</v>
      </c>
      <c r="G78" s="335">
        <v>0</v>
      </c>
      <c r="H78" s="335">
        <v>0</v>
      </c>
      <c r="I78" s="458">
        <f t="shared" si="14"/>
        <v>0</v>
      </c>
    </row>
    <row r="79" spans="1:9" s="229" customFormat="1" ht="11.1" customHeight="1">
      <c r="A79" s="125"/>
      <c r="B79" s="333"/>
      <c r="C79" s="334" t="s">
        <v>348</v>
      </c>
      <c r="D79" s="335">
        <v>0</v>
      </c>
      <c r="E79" s="335">
        <v>0</v>
      </c>
      <c r="F79" s="336">
        <f t="shared" si="12"/>
        <v>0</v>
      </c>
      <c r="G79" s="335">
        <v>0</v>
      </c>
      <c r="H79" s="335">
        <v>0</v>
      </c>
      <c r="I79" s="458">
        <f t="shared" si="14"/>
        <v>0</v>
      </c>
    </row>
    <row r="80" spans="1:9" s="229" customFormat="1" ht="11.1" customHeight="1">
      <c r="A80" s="125"/>
      <c r="B80" s="333"/>
      <c r="C80" s="334" t="s">
        <v>349</v>
      </c>
      <c r="D80" s="335">
        <v>0</v>
      </c>
      <c r="E80" s="335">
        <v>0</v>
      </c>
      <c r="F80" s="336">
        <f t="shared" si="12"/>
        <v>0</v>
      </c>
      <c r="G80" s="335">
        <v>0</v>
      </c>
      <c r="H80" s="335">
        <v>0</v>
      </c>
      <c r="I80" s="458">
        <f t="shared" si="14"/>
        <v>0</v>
      </c>
    </row>
    <row r="81" spans="1:9" s="229" customFormat="1" ht="11.1" customHeight="1">
      <c r="A81" s="125"/>
      <c r="B81" s="333"/>
      <c r="C81" s="334" t="s">
        <v>350</v>
      </c>
      <c r="D81" s="335">
        <v>0</v>
      </c>
      <c r="E81" s="335">
        <v>0</v>
      </c>
      <c r="F81" s="336">
        <f t="shared" si="12"/>
        <v>0</v>
      </c>
      <c r="G81" s="335">
        <v>0</v>
      </c>
      <c r="H81" s="335">
        <v>0</v>
      </c>
      <c r="I81" s="458">
        <f t="shared" si="14"/>
        <v>0</v>
      </c>
    </row>
    <row r="82" spans="1:9" s="229" customFormat="1" ht="11.1" customHeight="1">
      <c r="A82" s="125"/>
      <c r="B82" s="333"/>
      <c r="C82" s="334" t="s">
        <v>351</v>
      </c>
      <c r="D82" s="335">
        <v>0</v>
      </c>
      <c r="E82" s="335">
        <v>0</v>
      </c>
      <c r="F82" s="336">
        <f t="shared" si="12"/>
        <v>0</v>
      </c>
      <c r="G82" s="335">
        <v>0</v>
      </c>
      <c r="H82" s="335">
        <v>0</v>
      </c>
      <c r="I82" s="458">
        <f t="shared" si="14"/>
        <v>0</v>
      </c>
    </row>
    <row r="83" spans="1:9" s="229" customFormat="1" ht="11.1" customHeight="1">
      <c r="A83" s="125"/>
      <c r="B83" s="333"/>
      <c r="C83" s="334" t="s">
        <v>352</v>
      </c>
      <c r="D83" s="335">
        <v>0</v>
      </c>
      <c r="E83" s="335">
        <v>0</v>
      </c>
      <c r="F83" s="336">
        <f t="shared" si="12"/>
        <v>0</v>
      </c>
      <c r="G83" s="335">
        <v>0</v>
      </c>
      <c r="H83" s="335">
        <v>465064.1</v>
      </c>
      <c r="I83" s="458">
        <f t="shared" si="14"/>
        <v>-465064.1</v>
      </c>
    </row>
    <row r="84" spans="1:9" s="229" customFormat="1" ht="3.75" customHeight="1">
      <c r="A84" s="125"/>
      <c r="B84" s="254"/>
      <c r="C84" s="255"/>
      <c r="D84" s="338"/>
      <c r="E84" s="338"/>
      <c r="F84" s="338"/>
      <c r="G84" s="338"/>
      <c r="H84" s="338"/>
      <c r="I84" s="458"/>
    </row>
    <row r="85" spans="1:9" s="230" customFormat="1" ht="9.9499999999999993" customHeight="1">
      <c r="A85" s="140"/>
      <c r="B85" s="256"/>
      <c r="C85" s="256"/>
      <c r="D85" s="234"/>
      <c r="E85" s="234"/>
      <c r="F85" s="234"/>
      <c r="G85" s="235"/>
      <c r="H85" s="235"/>
      <c r="I85" s="460"/>
    </row>
    <row r="86" spans="1:9" s="229" customFormat="1" ht="6" customHeight="1">
      <c r="A86" s="125"/>
      <c r="B86" s="339"/>
      <c r="C86" s="340"/>
      <c r="D86" s="343"/>
      <c r="E86" s="343"/>
      <c r="F86" s="343"/>
      <c r="G86" s="342"/>
      <c r="H86" s="342"/>
      <c r="I86" s="458"/>
    </row>
    <row r="87" spans="1:9" s="229" customFormat="1">
      <c r="A87" s="125"/>
      <c r="B87" s="565" t="s">
        <v>353</v>
      </c>
      <c r="C87" s="566"/>
      <c r="D87" s="332">
        <f>D88+D96+D106+D116+D126+D136+D140+D149+D153</f>
        <v>0</v>
      </c>
      <c r="E87" s="332">
        <f>E88+E96+E106+E116+E126+E136+E140+E149+E153</f>
        <v>0</v>
      </c>
      <c r="F87" s="332">
        <f>D87+E87</f>
        <v>0</v>
      </c>
      <c r="G87" s="332">
        <f>G88+G96+G106+G116+G126+G136+G140+G149+G153</f>
        <v>0</v>
      </c>
      <c r="H87" s="332">
        <f>H88+H96+H106+H116+H126+H136+H140+H149+H153</f>
        <v>0</v>
      </c>
      <c r="I87" s="451">
        <f t="shared" si="13"/>
        <v>0</v>
      </c>
    </row>
    <row r="88" spans="1:9" s="229" customFormat="1" ht="12.6" customHeight="1">
      <c r="A88" s="125"/>
      <c r="B88" s="562" t="s">
        <v>280</v>
      </c>
      <c r="C88" s="563"/>
      <c r="D88" s="332">
        <f>SUM(D89:D95)</f>
        <v>0</v>
      </c>
      <c r="E88" s="332">
        <f>SUM(E89:E95)</f>
        <v>0</v>
      </c>
      <c r="F88" s="332">
        <f t="shared" ref="F88:F151" si="15">D88+E88</f>
        <v>0</v>
      </c>
      <c r="G88" s="332">
        <f>SUM(G89:G95)</f>
        <v>0</v>
      </c>
      <c r="H88" s="332">
        <f>SUM(H89:H95)</f>
        <v>0</v>
      </c>
      <c r="I88" s="451">
        <f t="shared" si="13"/>
        <v>0</v>
      </c>
    </row>
    <row r="89" spans="1:9" s="229" customFormat="1" ht="12.6" customHeight="1">
      <c r="A89" s="125"/>
      <c r="B89" s="333"/>
      <c r="C89" s="334" t="s">
        <v>281</v>
      </c>
      <c r="D89" s="335">
        <v>0</v>
      </c>
      <c r="E89" s="335">
        <v>0</v>
      </c>
      <c r="F89" s="336">
        <f t="shared" si="15"/>
        <v>0</v>
      </c>
      <c r="G89" s="335">
        <v>0</v>
      </c>
      <c r="H89" s="335">
        <v>0</v>
      </c>
      <c r="I89" s="458">
        <f t="shared" si="13"/>
        <v>0</v>
      </c>
    </row>
    <row r="90" spans="1:9" s="229" customFormat="1" ht="12.6" customHeight="1">
      <c r="A90" s="125"/>
      <c r="B90" s="333"/>
      <c r="C90" s="334" t="s">
        <v>282</v>
      </c>
      <c r="D90" s="335">
        <v>0</v>
      </c>
      <c r="E90" s="335">
        <v>0</v>
      </c>
      <c r="F90" s="336">
        <f t="shared" si="15"/>
        <v>0</v>
      </c>
      <c r="G90" s="335">
        <v>0</v>
      </c>
      <c r="H90" s="335">
        <v>0</v>
      </c>
      <c r="I90" s="458">
        <f t="shared" si="13"/>
        <v>0</v>
      </c>
    </row>
    <row r="91" spans="1:9" s="229" customFormat="1" ht="12.6" customHeight="1">
      <c r="A91" s="125"/>
      <c r="B91" s="333"/>
      <c r="C91" s="334" t="s">
        <v>283</v>
      </c>
      <c r="D91" s="335">
        <v>0</v>
      </c>
      <c r="E91" s="335">
        <v>0</v>
      </c>
      <c r="F91" s="336">
        <f t="shared" si="15"/>
        <v>0</v>
      </c>
      <c r="G91" s="335">
        <v>0</v>
      </c>
      <c r="H91" s="335">
        <v>0</v>
      </c>
      <c r="I91" s="458">
        <f t="shared" si="13"/>
        <v>0</v>
      </c>
    </row>
    <row r="92" spans="1:9" s="229" customFormat="1" ht="12.6" customHeight="1">
      <c r="A92" s="125"/>
      <c r="B92" s="333"/>
      <c r="C92" s="334" t="s">
        <v>284</v>
      </c>
      <c r="D92" s="335">
        <v>0</v>
      </c>
      <c r="E92" s="335">
        <v>0</v>
      </c>
      <c r="F92" s="336">
        <f t="shared" si="15"/>
        <v>0</v>
      </c>
      <c r="G92" s="335">
        <v>0</v>
      </c>
      <c r="H92" s="335">
        <v>0</v>
      </c>
      <c r="I92" s="458">
        <f t="shared" si="13"/>
        <v>0</v>
      </c>
    </row>
    <row r="93" spans="1:9" s="229" customFormat="1" ht="12.6" customHeight="1">
      <c r="A93" s="125"/>
      <c r="B93" s="333"/>
      <c r="C93" s="334" t="s">
        <v>285</v>
      </c>
      <c r="D93" s="335">
        <v>0</v>
      </c>
      <c r="E93" s="335">
        <v>0</v>
      </c>
      <c r="F93" s="336">
        <f t="shared" si="15"/>
        <v>0</v>
      </c>
      <c r="G93" s="335">
        <v>0</v>
      </c>
      <c r="H93" s="335">
        <v>0</v>
      </c>
      <c r="I93" s="458">
        <f t="shared" si="13"/>
        <v>0</v>
      </c>
    </row>
    <row r="94" spans="1:9" s="229" customFormat="1" ht="12.6" customHeight="1">
      <c r="A94" s="125"/>
      <c r="B94" s="333"/>
      <c r="C94" s="334" t="s">
        <v>286</v>
      </c>
      <c r="D94" s="335">
        <v>0</v>
      </c>
      <c r="E94" s="335">
        <v>0</v>
      </c>
      <c r="F94" s="336">
        <f t="shared" si="15"/>
        <v>0</v>
      </c>
      <c r="G94" s="335">
        <v>0</v>
      </c>
      <c r="H94" s="335">
        <v>0</v>
      </c>
      <c r="I94" s="458">
        <f t="shared" si="13"/>
        <v>0</v>
      </c>
    </row>
    <row r="95" spans="1:9" s="229" customFormat="1" ht="12.6" customHeight="1">
      <c r="A95" s="125"/>
      <c r="B95" s="333"/>
      <c r="C95" s="334" t="s">
        <v>287</v>
      </c>
      <c r="D95" s="335">
        <v>0</v>
      </c>
      <c r="E95" s="335">
        <v>0</v>
      </c>
      <c r="F95" s="336">
        <f t="shared" si="15"/>
        <v>0</v>
      </c>
      <c r="G95" s="335">
        <v>0</v>
      </c>
      <c r="H95" s="335">
        <v>0</v>
      </c>
      <c r="I95" s="458">
        <f t="shared" si="13"/>
        <v>0</v>
      </c>
    </row>
    <row r="96" spans="1:9" s="229" customFormat="1" ht="12.6" customHeight="1">
      <c r="A96" s="125"/>
      <c r="B96" s="562" t="s">
        <v>288</v>
      </c>
      <c r="C96" s="563"/>
      <c r="D96" s="332">
        <f>SUM(D97:D105)</f>
        <v>0</v>
      </c>
      <c r="E96" s="332">
        <f>SUM(E97:E105)</f>
        <v>0</v>
      </c>
      <c r="F96" s="332">
        <f t="shared" si="15"/>
        <v>0</v>
      </c>
      <c r="G96" s="332">
        <f>SUM(G97:G105)</f>
        <v>0</v>
      </c>
      <c r="H96" s="332">
        <f>SUM(H97:H105)</f>
        <v>0</v>
      </c>
      <c r="I96" s="451">
        <f t="shared" si="13"/>
        <v>0</v>
      </c>
    </row>
    <row r="97" spans="1:9" s="229" customFormat="1" ht="12.6" customHeight="1">
      <c r="A97" s="125"/>
      <c r="B97" s="333"/>
      <c r="C97" s="334" t="s">
        <v>289</v>
      </c>
      <c r="D97" s="335">
        <v>0</v>
      </c>
      <c r="E97" s="335">
        <v>0</v>
      </c>
      <c r="F97" s="336">
        <f t="shared" si="15"/>
        <v>0</v>
      </c>
      <c r="G97" s="335">
        <v>0</v>
      </c>
      <c r="H97" s="335">
        <v>0</v>
      </c>
      <c r="I97" s="458">
        <f t="shared" si="13"/>
        <v>0</v>
      </c>
    </row>
    <row r="98" spans="1:9" s="229" customFormat="1" ht="12.6" customHeight="1">
      <c r="A98" s="125"/>
      <c r="B98" s="333"/>
      <c r="C98" s="334" t="s">
        <v>290</v>
      </c>
      <c r="D98" s="335">
        <v>0</v>
      </c>
      <c r="E98" s="335">
        <v>0</v>
      </c>
      <c r="F98" s="336">
        <f t="shared" si="15"/>
        <v>0</v>
      </c>
      <c r="G98" s="335">
        <v>0</v>
      </c>
      <c r="H98" s="335">
        <v>0</v>
      </c>
      <c r="I98" s="458">
        <f t="shared" si="13"/>
        <v>0</v>
      </c>
    </row>
    <row r="99" spans="1:9" s="229" customFormat="1" ht="12.6" customHeight="1">
      <c r="A99" s="125"/>
      <c r="B99" s="333"/>
      <c r="C99" s="334" t="s">
        <v>291</v>
      </c>
      <c r="D99" s="335">
        <v>0</v>
      </c>
      <c r="E99" s="335">
        <v>0</v>
      </c>
      <c r="F99" s="336">
        <f t="shared" si="15"/>
        <v>0</v>
      </c>
      <c r="G99" s="335">
        <v>0</v>
      </c>
      <c r="H99" s="335">
        <v>0</v>
      </c>
      <c r="I99" s="458">
        <f t="shared" si="13"/>
        <v>0</v>
      </c>
    </row>
    <row r="100" spans="1:9" s="229" customFormat="1" ht="12.6" customHeight="1">
      <c r="A100" s="125"/>
      <c r="B100" s="333"/>
      <c r="C100" s="334" t="s">
        <v>292</v>
      </c>
      <c r="D100" s="335">
        <v>0</v>
      </c>
      <c r="E100" s="335">
        <v>0</v>
      </c>
      <c r="F100" s="336">
        <f t="shared" si="15"/>
        <v>0</v>
      </c>
      <c r="G100" s="335">
        <v>0</v>
      </c>
      <c r="H100" s="335">
        <v>0</v>
      </c>
      <c r="I100" s="458">
        <f t="shared" si="13"/>
        <v>0</v>
      </c>
    </row>
    <row r="101" spans="1:9" s="229" customFormat="1" ht="12.6" customHeight="1">
      <c r="A101" s="125"/>
      <c r="B101" s="254"/>
      <c r="C101" s="255" t="s">
        <v>293</v>
      </c>
      <c r="D101" s="337">
        <v>0</v>
      </c>
      <c r="E101" s="337">
        <v>0</v>
      </c>
      <c r="F101" s="338">
        <f t="shared" si="15"/>
        <v>0</v>
      </c>
      <c r="G101" s="337">
        <v>0</v>
      </c>
      <c r="H101" s="337">
        <v>0</v>
      </c>
      <c r="I101" s="416">
        <f t="shared" si="13"/>
        <v>0</v>
      </c>
    </row>
    <row r="102" spans="1:9" s="229" customFormat="1" ht="12.6" customHeight="1">
      <c r="A102" s="125"/>
      <c r="B102" s="339"/>
      <c r="C102" s="340" t="s">
        <v>294</v>
      </c>
      <c r="D102" s="341">
        <v>0</v>
      </c>
      <c r="E102" s="341">
        <v>0</v>
      </c>
      <c r="F102" s="342">
        <f t="shared" si="15"/>
        <v>0</v>
      </c>
      <c r="G102" s="341">
        <v>0</v>
      </c>
      <c r="H102" s="341">
        <v>0</v>
      </c>
      <c r="I102" s="459">
        <f t="shared" si="13"/>
        <v>0</v>
      </c>
    </row>
    <row r="103" spans="1:9" s="229" customFormat="1" ht="12.6" customHeight="1">
      <c r="A103" s="125"/>
      <c r="B103" s="333"/>
      <c r="C103" s="334" t="s">
        <v>295</v>
      </c>
      <c r="D103" s="335">
        <v>0</v>
      </c>
      <c r="E103" s="335">
        <v>0</v>
      </c>
      <c r="F103" s="336">
        <f t="shared" si="15"/>
        <v>0</v>
      </c>
      <c r="G103" s="335">
        <v>0</v>
      </c>
      <c r="H103" s="335">
        <v>0</v>
      </c>
      <c r="I103" s="458">
        <f t="shared" si="13"/>
        <v>0</v>
      </c>
    </row>
    <row r="104" spans="1:9" s="229" customFormat="1" ht="12.6" customHeight="1">
      <c r="A104" s="125"/>
      <c r="B104" s="333"/>
      <c r="C104" s="334" t="s">
        <v>296</v>
      </c>
      <c r="D104" s="335">
        <v>0</v>
      </c>
      <c r="E104" s="335">
        <v>0</v>
      </c>
      <c r="F104" s="336">
        <f t="shared" si="15"/>
        <v>0</v>
      </c>
      <c r="G104" s="335">
        <v>0</v>
      </c>
      <c r="H104" s="335">
        <v>0</v>
      </c>
      <c r="I104" s="458">
        <f t="shared" si="13"/>
        <v>0</v>
      </c>
    </row>
    <row r="105" spans="1:9" s="229" customFormat="1" ht="12.6" customHeight="1">
      <c r="A105" s="125"/>
      <c r="B105" s="333"/>
      <c r="C105" s="334" t="s">
        <v>297</v>
      </c>
      <c r="D105" s="335">
        <v>0</v>
      </c>
      <c r="E105" s="335">
        <v>0</v>
      </c>
      <c r="F105" s="336">
        <f t="shared" si="15"/>
        <v>0</v>
      </c>
      <c r="G105" s="335">
        <v>0</v>
      </c>
      <c r="H105" s="335">
        <v>0</v>
      </c>
      <c r="I105" s="458">
        <f t="shared" si="13"/>
        <v>0</v>
      </c>
    </row>
    <row r="106" spans="1:9" s="229" customFormat="1" ht="12.6" customHeight="1">
      <c r="A106" s="125"/>
      <c r="B106" s="562" t="s">
        <v>298</v>
      </c>
      <c r="C106" s="563"/>
      <c r="D106" s="332">
        <f>SUM(D107:D115)</f>
        <v>0</v>
      </c>
      <c r="E106" s="332">
        <f>SUM(E107:E115)</f>
        <v>0</v>
      </c>
      <c r="F106" s="332">
        <f t="shared" si="15"/>
        <v>0</v>
      </c>
      <c r="G106" s="332">
        <f>SUM(G107:G115)</f>
        <v>0</v>
      </c>
      <c r="H106" s="332">
        <f>SUM(H107:H115)</f>
        <v>0</v>
      </c>
      <c r="I106" s="451">
        <f t="shared" si="13"/>
        <v>0</v>
      </c>
    </row>
    <row r="107" spans="1:9" s="229" customFormat="1" ht="12.6" customHeight="1">
      <c r="A107" s="125"/>
      <c r="B107" s="333"/>
      <c r="C107" s="334" t="s">
        <v>299</v>
      </c>
      <c r="D107" s="335">
        <v>0</v>
      </c>
      <c r="E107" s="335">
        <v>0</v>
      </c>
      <c r="F107" s="336">
        <f t="shared" si="15"/>
        <v>0</v>
      </c>
      <c r="G107" s="335">
        <v>0</v>
      </c>
      <c r="H107" s="335">
        <v>0</v>
      </c>
      <c r="I107" s="458">
        <f t="shared" si="13"/>
        <v>0</v>
      </c>
    </row>
    <row r="108" spans="1:9" s="229" customFormat="1" ht="12.6" customHeight="1">
      <c r="A108" s="125"/>
      <c r="B108" s="333"/>
      <c r="C108" s="334" t="s">
        <v>300</v>
      </c>
      <c r="D108" s="335">
        <v>0</v>
      </c>
      <c r="E108" s="335">
        <v>0</v>
      </c>
      <c r="F108" s="336">
        <f t="shared" si="15"/>
        <v>0</v>
      </c>
      <c r="G108" s="335">
        <v>0</v>
      </c>
      <c r="H108" s="335">
        <v>0</v>
      </c>
      <c r="I108" s="458">
        <f t="shared" si="13"/>
        <v>0</v>
      </c>
    </row>
    <row r="109" spans="1:9" s="229" customFormat="1" ht="12.6" customHeight="1">
      <c r="A109" s="125"/>
      <c r="B109" s="333"/>
      <c r="C109" s="334" t="s">
        <v>301</v>
      </c>
      <c r="D109" s="335">
        <v>0</v>
      </c>
      <c r="E109" s="335">
        <v>0</v>
      </c>
      <c r="F109" s="336">
        <f t="shared" si="15"/>
        <v>0</v>
      </c>
      <c r="G109" s="335">
        <v>0</v>
      </c>
      <c r="H109" s="335">
        <v>0</v>
      </c>
      <c r="I109" s="458">
        <f t="shared" si="13"/>
        <v>0</v>
      </c>
    </row>
    <row r="110" spans="1:9" s="229" customFormat="1" ht="12.6" customHeight="1">
      <c r="A110" s="125"/>
      <c r="B110" s="333"/>
      <c r="C110" s="334" t="s">
        <v>302</v>
      </c>
      <c r="D110" s="335">
        <v>0</v>
      </c>
      <c r="E110" s="335">
        <v>0</v>
      </c>
      <c r="F110" s="336">
        <f t="shared" si="15"/>
        <v>0</v>
      </c>
      <c r="G110" s="335">
        <v>0</v>
      </c>
      <c r="H110" s="335">
        <v>0</v>
      </c>
      <c r="I110" s="458">
        <f t="shared" si="13"/>
        <v>0</v>
      </c>
    </row>
    <row r="111" spans="1:9" s="229" customFormat="1" ht="12.6" customHeight="1">
      <c r="A111" s="125"/>
      <c r="B111" s="333"/>
      <c r="C111" s="334" t="s">
        <v>303</v>
      </c>
      <c r="D111" s="335">
        <v>0</v>
      </c>
      <c r="E111" s="335">
        <v>0</v>
      </c>
      <c r="F111" s="336">
        <f t="shared" si="15"/>
        <v>0</v>
      </c>
      <c r="G111" s="335">
        <v>0</v>
      </c>
      <c r="H111" s="335">
        <v>0</v>
      </c>
      <c r="I111" s="458">
        <f t="shared" si="13"/>
        <v>0</v>
      </c>
    </row>
    <row r="112" spans="1:9" s="229" customFormat="1" ht="12.6" customHeight="1">
      <c r="A112" s="125"/>
      <c r="B112" s="333"/>
      <c r="C112" s="334" t="s">
        <v>304</v>
      </c>
      <c r="D112" s="335">
        <v>0</v>
      </c>
      <c r="E112" s="335">
        <v>0</v>
      </c>
      <c r="F112" s="336">
        <f t="shared" si="15"/>
        <v>0</v>
      </c>
      <c r="G112" s="335">
        <v>0</v>
      </c>
      <c r="H112" s="335">
        <v>0</v>
      </c>
      <c r="I112" s="458">
        <f t="shared" si="13"/>
        <v>0</v>
      </c>
    </row>
    <row r="113" spans="1:9" s="229" customFormat="1" ht="12.6" customHeight="1">
      <c r="A113" s="125"/>
      <c r="B113" s="333"/>
      <c r="C113" s="334" t="s">
        <v>305</v>
      </c>
      <c r="D113" s="335">
        <v>0</v>
      </c>
      <c r="E113" s="335">
        <v>0</v>
      </c>
      <c r="F113" s="336">
        <f t="shared" si="15"/>
        <v>0</v>
      </c>
      <c r="G113" s="335">
        <v>0</v>
      </c>
      <c r="H113" s="335">
        <v>0</v>
      </c>
      <c r="I113" s="458">
        <f t="shared" si="13"/>
        <v>0</v>
      </c>
    </row>
    <row r="114" spans="1:9" s="229" customFormat="1" ht="12.6" customHeight="1">
      <c r="A114" s="125"/>
      <c r="B114" s="333"/>
      <c r="C114" s="334" t="s">
        <v>306</v>
      </c>
      <c r="D114" s="335">
        <v>0</v>
      </c>
      <c r="E114" s="335">
        <v>0</v>
      </c>
      <c r="F114" s="336">
        <f t="shared" si="15"/>
        <v>0</v>
      </c>
      <c r="G114" s="335">
        <v>0</v>
      </c>
      <c r="H114" s="335">
        <v>0</v>
      </c>
      <c r="I114" s="458">
        <f t="shared" si="13"/>
        <v>0</v>
      </c>
    </row>
    <row r="115" spans="1:9" s="229" customFormat="1" ht="12.6" customHeight="1">
      <c r="A115" s="125"/>
      <c r="B115" s="333"/>
      <c r="C115" s="334" t="s">
        <v>307</v>
      </c>
      <c r="D115" s="335">
        <v>0</v>
      </c>
      <c r="E115" s="335">
        <v>0</v>
      </c>
      <c r="F115" s="336">
        <f t="shared" si="15"/>
        <v>0</v>
      </c>
      <c r="G115" s="335">
        <v>0</v>
      </c>
      <c r="H115" s="335">
        <v>0</v>
      </c>
      <c r="I115" s="458">
        <f t="shared" si="13"/>
        <v>0</v>
      </c>
    </row>
    <row r="116" spans="1:9" s="229" customFormat="1" ht="12.6" customHeight="1">
      <c r="A116" s="125"/>
      <c r="B116" s="562" t="s">
        <v>308</v>
      </c>
      <c r="C116" s="563"/>
      <c r="D116" s="332">
        <f>SUM(D117:D125)</f>
        <v>0</v>
      </c>
      <c r="E116" s="332">
        <f>SUM(E117:E125)</f>
        <v>0</v>
      </c>
      <c r="F116" s="332">
        <f t="shared" si="15"/>
        <v>0</v>
      </c>
      <c r="G116" s="332">
        <f>SUM(G117:G125)</f>
        <v>0</v>
      </c>
      <c r="H116" s="332">
        <f>SUM(H117:H125)</f>
        <v>0</v>
      </c>
      <c r="I116" s="451">
        <f t="shared" si="13"/>
        <v>0</v>
      </c>
    </row>
    <row r="117" spans="1:9" s="229" customFormat="1" ht="12.6" customHeight="1">
      <c r="A117" s="125"/>
      <c r="B117" s="333"/>
      <c r="C117" s="334" t="s">
        <v>309</v>
      </c>
      <c r="D117" s="335">
        <v>0</v>
      </c>
      <c r="E117" s="335">
        <v>0</v>
      </c>
      <c r="F117" s="336">
        <f t="shared" si="15"/>
        <v>0</v>
      </c>
      <c r="G117" s="335">
        <v>0</v>
      </c>
      <c r="H117" s="335">
        <v>0</v>
      </c>
      <c r="I117" s="458">
        <f t="shared" si="13"/>
        <v>0</v>
      </c>
    </row>
    <row r="118" spans="1:9" s="229" customFormat="1" ht="12.6" customHeight="1">
      <c r="A118" s="125"/>
      <c r="B118" s="333"/>
      <c r="C118" s="334" t="s">
        <v>310</v>
      </c>
      <c r="D118" s="335">
        <v>0</v>
      </c>
      <c r="E118" s="335">
        <v>0</v>
      </c>
      <c r="F118" s="336">
        <f t="shared" si="15"/>
        <v>0</v>
      </c>
      <c r="G118" s="335">
        <v>0</v>
      </c>
      <c r="H118" s="335">
        <v>0</v>
      </c>
      <c r="I118" s="458">
        <f t="shared" si="13"/>
        <v>0</v>
      </c>
    </row>
    <row r="119" spans="1:9" s="229" customFormat="1" ht="12.6" customHeight="1">
      <c r="A119" s="125"/>
      <c r="B119" s="333"/>
      <c r="C119" s="334" t="s">
        <v>311</v>
      </c>
      <c r="D119" s="335">
        <v>0</v>
      </c>
      <c r="E119" s="335">
        <v>0</v>
      </c>
      <c r="F119" s="336">
        <f t="shared" si="15"/>
        <v>0</v>
      </c>
      <c r="G119" s="335">
        <v>0</v>
      </c>
      <c r="H119" s="335">
        <v>0</v>
      </c>
      <c r="I119" s="458">
        <f t="shared" si="13"/>
        <v>0</v>
      </c>
    </row>
    <row r="120" spans="1:9" s="229" customFormat="1" ht="12.6" customHeight="1">
      <c r="A120" s="125"/>
      <c r="B120" s="333"/>
      <c r="C120" s="334" t="s">
        <v>312</v>
      </c>
      <c r="D120" s="335">
        <v>0</v>
      </c>
      <c r="E120" s="335">
        <v>0</v>
      </c>
      <c r="F120" s="336">
        <f t="shared" si="15"/>
        <v>0</v>
      </c>
      <c r="G120" s="335">
        <v>0</v>
      </c>
      <c r="H120" s="335">
        <v>0</v>
      </c>
      <c r="I120" s="458">
        <f t="shared" si="13"/>
        <v>0</v>
      </c>
    </row>
    <row r="121" spans="1:9" s="229" customFormat="1" ht="12.6" customHeight="1">
      <c r="A121" s="125"/>
      <c r="B121" s="333"/>
      <c r="C121" s="334" t="s">
        <v>313</v>
      </c>
      <c r="D121" s="335">
        <v>0</v>
      </c>
      <c r="E121" s="335">
        <v>0</v>
      </c>
      <c r="F121" s="336">
        <f t="shared" si="15"/>
        <v>0</v>
      </c>
      <c r="G121" s="335">
        <v>0</v>
      </c>
      <c r="H121" s="335">
        <v>0</v>
      </c>
      <c r="I121" s="458">
        <f t="shared" si="13"/>
        <v>0</v>
      </c>
    </row>
    <row r="122" spans="1:9" s="229" customFormat="1" ht="12.6" customHeight="1">
      <c r="A122" s="125"/>
      <c r="B122" s="333"/>
      <c r="C122" s="334" t="s">
        <v>314</v>
      </c>
      <c r="D122" s="335">
        <v>0</v>
      </c>
      <c r="E122" s="335">
        <v>0</v>
      </c>
      <c r="F122" s="336">
        <f t="shared" si="15"/>
        <v>0</v>
      </c>
      <c r="G122" s="335">
        <v>0</v>
      </c>
      <c r="H122" s="335">
        <v>0</v>
      </c>
      <c r="I122" s="458">
        <f t="shared" si="13"/>
        <v>0</v>
      </c>
    </row>
    <row r="123" spans="1:9" s="229" customFormat="1" ht="12.6" customHeight="1">
      <c r="A123" s="125"/>
      <c r="B123" s="333"/>
      <c r="C123" s="334" t="s">
        <v>315</v>
      </c>
      <c r="D123" s="335">
        <v>0</v>
      </c>
      <c r="E123" s="335">
        <v>0</v>
      </c>
      <c r="F123" s="336">
        <f t="shared" si="15"/>
        <v>0</v>
      </c>
      <c r="G123" s="335">
        <v>0</v>
      </c>
      <c r="H123" s="335">
        <v>0</v>
      </c>
      <c r="I123" s="458">
        <f t="shared" si="13"/>
        <v>0</v>
      </c>
    </row>
    <row r="124" spans="1:9" s="229" customFormat="1" ht="12.6" customHeight="1">
      <c r="A124" s="125"/>
      <c r="B124" s="333"/>
      <c r="C124" s="334" t="s">
        <v>316</v>
      </c>
      <c r="D124" s="335">
        <v>0</v>
      </c>
      <c r="E124" s="335">
        <v>0</v>
      </c>
      <c r="F124" s="336">
        <f t="shared" si="15"/>
        <v>0</v>
      </c>
      <c r="G124" s="335">
        <v>0</v>
      </c>
      <c r="H124" s="335">
        <v>0</v>
      </c>
      <c r="I124" s="458">
        <f t="shared" si="13"/>
        <v>0</v>
      </c>
    </row>
    <row r="125" spans="1:9" s="229" customFormat="1" ht="12.6" customHeight="1">
      <c r="A125" s="125"/>
      <c r="B125" s="333"/>
      <c r="C125" s="334" t="s">
        <v>317</v>
      </c>
      <c r="D125" s="335">
        <v>0</v>
      </c>
      <c r="E125" s="335">
        <v>0</v>
      </c>
      <c r="F125" s="336">
        <f t="shared" si="15"/>
        <v>0</v>
      </c>
      <c r="G125" s="335">
        <v>0</v>
      </c>
      <c r="H125" s="335">
        <v>0</v>
      </c>
      <c r="I125" s="458">
        <f t="shared" si="13"/>
        <v>0</v>
      </c>
    </row>
    <row r="126" spans="1:9" s="229" customFormat="1" ht="12.6" customHeight="1">
      <c r="A126" s="125"/>
      <c r="B126" s="562" t="s">
        <v>318</v>
      </c>
      <c r="C126" s="563"/>
      <c r="D126" s="332">
        <f>SUM(D127:D135)</f>
        <v>0</v>
      </c>
      <c r="E126" s="332">
        <f>SUM(E127:E135)</f>
        <v>0</v>
      </c>
      <c r="F126" s="332">
        <f t="shared" si="15"/>
        <v>0</v>
      </c>
      <c r="G126" s="332">
        <f>SUM(G127:G135)</f>
        <v>0</v>
      </c>
      <c r="H126" s="332">
        <f>SUM(H127:H135)</f>
        <v>0</v>
      </c>
      <c r="I126" s="451">
        <f t="shared" si="13"/>
        <v>0</v>
      </c>
    </row>
    <row r="127" spans="1:9" s="229" customFormat="1" ht="11.1" customHeight="1">
      <c r="A127" s="125"/>
      <c r="B127" s="333"/>
      <c r="C127" s="334" t="s">
        <v>319</v>
      </c>
      <c r="D127" s="335">
        <v>0</v>
      </c>
      <c r="E127" s="335">
        <v>0</v>
      </c>
      <c r="F127" s="336">
        <f t="shared" si="15"/>
        <v>0</v>
      </c>
      <c r="G127" s="335">
        <v>0</v>
      </c>
      <c r="H127" s="335">
        <v>0</v>
      </c>
      <c r="I127" s="458">
        <f t="shared" si="13"/>
        <v>0</v>
      </c>
    </row>
    <row r="128" spans="1:9" s="229" customFormat="1" ht="12" customHeight="1">
      <c r="A128" s="125"/>
      <c r="B128" s="333"/>
      <c r="C128" s="334" t="s">
        <v>320</v>
      </c>
      <c r="D128" s="335">
        <v>0</v>
      </c>
      <c r="E128" s="335">
        <v>0</v>
      </c>
      <c r="F128" s="336">
        <f t="shared" si="15"/>
        <v>0</v>
      </c>
      <c r="G128" s="335">
        <v>0</v>
      </c>
      <c r="H128" s="335">
        <v>0</v>
      </c>
      <c r="I128" s="458">
        <f t="shared" si="13"/>
        <v>0</v>
      </c>
    </row>
    <row r="129" spans="1:9" s="229" customFormat="1" ht="11.1" customHeight="1">
      <c r="A129" s="125"/>
      <c r="B129" s="333"/>
      <c r="C129" s="334" t="s">
        <v>321</v>
      </c>
      <c r="D129" s="335">
        <v>0</v>
      </c>
      <c r="E129" s="335">
        <v>0</v>
      </c>
      <c r="F129" s="336">
        <f t="shared" si="15"/>
        <v>0</v>
      </c>
      <c r="G129" s="335">
        <v>0</v>
      </c>
      <c r="H129" s="335">
        <v>0</v>
      </c>
      <c r="I129" s="458">
        <f t="shared" si="13"/>
        <v>0</v>
      </c>
    </row>
    <row r="130" spans="1:9" s="229" customFormat="1" ht="12" customHeight="1">
      <c r="A130" s="125"/>
      <c r="B130" s="333"/>
      <c r="C130" s="334" t="s">
        <v>322</v>
      </c>
      <c r="D130" s="335">
        <v>0</v>
      </c>
      <c r="E130" s="335">
        <v>0</v>
      </c>
      <c r="F130" s="336">
        <f t="shared" si="15"/>
        <v>0</v>
      </c>
      <c r="G130" s="335">
        <v>0</v>
      </c>
      <c r="H130" s="335">
        <v>0</v>
      </c>
      <c r="I130" s="458">
        <f t="shared" si="13"/>
        <v>0</v>
      </c>
    </row>
    <row r="131" spans="1:9" s="229" customFormat="1" ht="12" customHeight="1">
      <c r="A131" s="125"/>
      <c r="B131" s="333"/>
      <c r="C131" s="334" t="s">
        <v>323</v>
      </c>
      <c r="D131" s="335">
        <v>0</v>
      </c>
      <c r="E131" s="335">
        <v>0</v>
      </c>
      <c r="F131" s="336">
        <f t="shared" si="15"/>
        <v>0</v>
      </c>
      <c r="G131" s="335">
        <v>0</v>
      </c>
      <c r="H131" s="335">
        <v>0</v>
      </c>
      <c r="I131" s="458">
        <f t="shared" si="13"/>
        <v>0</v>
      </c>
    </row>
    <row r="132" spans="1:9" s="229" customFormat="1" ht="12" customHeight="1">
      <c r="A132" s="125"/>
      <c r="B132" s="333"/>
      <c r="C132" s="334" t="s">
        <v>324</v>
      </c>
      <c r="D132" s="335">
        <v>0</v>
      </c>
      <c r="E132" s="335">
        <v>0</v>
      </c>
      <c r="F132" s="336">
        <f t="shared" si="15"/>
        <v>0</v>
      </c>
      <c r="G132" s="335">
        <v>0</v>
      </c>
      <c r="H132" s="335">
        <v>0</v>
      </c>
      <c r="I132" s="458">
        <f t="shared" si="13"/>
        <v>0</v>
      </c>
    </row>
    <row r="133" spans="1:9" s="229" customFormat="1" ht="12" customHeight="1">
      <c r="A133" s="125"/>
      <c r="B133" s="333"/>
      <c r="C133" s="334" t="s">
        <v>325</v>
      </c>
      <c r="D133" s="335">
        <v>0</v>
      </c>
      <c r="E133" s="335">
        <v>0</v>
      </c>
      <c r="F133" s="336">
        <f t="shared" si="15"/>
        <v>0</v>
      </c>
      <c r="G133" s="335">
        <v>0</v>
      </c>
      <c r="H133" s="335">
        <v>0</v>
      </c>
      <c r="I133" s="458">
        <f t="shared" si="13"/>
        <v>0</v>
      </c>
    </row>
    <row r="134" spans="1:9" s="229" customFormat="1" ht="12" customHeight="1">
      <c r="A134" s="125"/>
      <c r="B134" s="333"/>
      <c r="C134" s="334" t="s">
        <v>326</v>
      </c>
      <c r="D134" s="335">
        <v>0</v>
      </c>
      <c r="E134" s="335">
        <v>0</v>
      </c>
      <c r="F134" s="336">
        <f t="shared" si="15"/>
        <v>0</v>
      </c>
      <c r="G134" s="335">
        <v>0</v>
      </c>
      <c r="H134" s="335">
        <v>0</v>
      </c>
      <c r="I134" s="458">
        <f t="shared" si="13"/>
        <v>0</v>
      </c>
    </row>
    <row r="135" spans="1:9" s="229" customFormat="1" ht="12" customHeight="1">
      <c r="A135" s="125"/>
      <c r="B135" s="333"/>
      <c r="C135" s="334" t="s">
        <v>327</v>
      </c>
      <c r="D135" s="335">
        <v>0</v>
      </c>
      <c r="E135" s="335">
        <v>0</v>
      </c>
      <c r="F135" s="336">
        <f t="shared" si="15"/>
        <v>0</v>
      </c>
      <c r="G135" s="335">
        <v>0</v>
      </c>
      <c r="H135" s="335">
        <v>0</v>
      </c>
      <c r="I135" s="458">
        <f t="shared" si="13"/>
        <v>0</v>
      </c>
    </row>
    <row r="136" spans="1:9" s="229" customFormat="1" ht="12.6" customHeight="1">
      <c r="A136" s="125"/>
      <c r="B136" s="562" t="s">
        <v>328</v>
      </c>
      <c r="C136" s="563"/>
      <c r="D136" s="332">
        <f>SUM(D137:D139)</f>
        <v>0</v>
      </c>
      <c r="E136" s="332">
        <f>SUM(E137:E139)</f>
        <v>0</v>
      </c>
      <c r="F136" s="332">
        <f t="shared" si="15"/>
        <v>0</v>
      </c>
      <c r="G136" s="332">
        <f>SUM(G137:G140)</f>
        <v>0</v>
      </c>
      <c r="H136" s="332">
        <f>SUM(H137:H140)</f>
        <v>0</v>
      </c>
      <c r="I136" s="451">
        <f t="shared" si="13"/>
        <v>0</v>
      </c>
    </row>
    <row r="137" spans="1:9" s="229" customFormat="1" ht="12.6" customHeight="1">
      <c r="A137" s="125"/>
      <c r="B137" s="333"/>
      <c r="C137" s="334" t="s">
        <v>329</v>
      </c>
      <c r="D137" s="335">
        <v>0</v>
      </c>
      <c r="E137" s="335">
        <v>0</v>
      </c>
      <c r="F137" s="336">
        <f t="shared" si="15"/>
        <v>0</v>
      </c>
      <c r="G137" s="335">
        <v>0</v>
      </c>
      <c r="H137" s="335">
        <v>0</v>
      </c>
      <c r="I137" s="458">
        <f t="shared" si="13"/>
        <v>0</v>
      </c>
    </row>
    <row r="138" spans="1:9" s="229" customFormat="1" ht="12.6" customHeight="1">
      <c r="A138" s="125"/>
      <c r="B138" s="333"/>
      <c r="C138" s="334" t="s">
        <v>330</v>
      </c>
      <c r="D138" s="335">
        <v>0</v>
      </c>
      <c r="E138" s="335">
        <v>0</v>
      </c>
      <c r="F138" s="336">
        <f t="shared" si="15"/>
        <v>0</v>
      </c>
      <c r="G138" s="335">
        <v>0</v>
      </c>
      <c r="H138" s="335">
        <v>0</v>
      </c>
      <c r="I138" s="458">
        <f t="shared" si="13"/>
        <v>0</v>
      </c>
    </row>
    <row r="139" spans="1:9" s="229" customFormat="1" ht="12.6" customHeight="1">
      <c r="A139" s="125"/>
      <c r="B139" s="333"/>
      <c r="C139" s="334" t="s">
        <v>331</v>
      </c>
      <c r="D139" s="335">
        <v>0</v>
      </c>
      <c r="E139" s="335">
        <v>0</v>
      </c>
      <c r="F139" s="336">
        <f t="shared" si="15"/>
        <v>0</v>
      </c>
      <c r="G139" s="335">
        <v>0</v>
      </c>
      <c r="H139" s="335">
        <v>0</v>
      </c>
      <c r="I139" s="458">
        <f t="shared" ref="I139:I160" si="16">F139-G139</f>
        <v>0</v>
      </c>
    </row>
    <row r="140" spans="1:9" s="229" customFormat="1" ht="12.6" customHeight="1">
      <c r="A140" s="125"/>
      <c r="B140" s="562" t="s">
        <v>332</v>
      </c>
      <c r="C140" s="563"/>
      <c r="D140" s="332">
        <f>SUM(D141:D148)</f>
        <v>0</v>
      </c>
      <c r="E140" s="332">
        <f>SUM(E141:E148)</f>
        <v>0</v>
      </c>
      <c r="F140" s="332">
        <f t="shared" si="15"/>
        <v>0</v>
      </c>
      <c r="G140" s="332">
        <f>SUM(G141:G148)</f>
        <v>0</v>
      </c>
      <c r="H140" s="332">
        <f>SUM(H141:H148)</f>
        <v>0</v>
      </c>
      <c r="I140" s="451">
        <f t="shared" si="16"/>
        <v>0</v>
      </c>
    </row>
    <row r="141" spans="1:9" s="229" customFormat="1" ht="12" customHeight="1">
      <c r="A141" s="125"/>
      <c r="B141" s="333"/>
      <c r="C141" s="334" t="s">
        <v>333</v>
      </c>
      <c r="D141" s="335">
        <v>0</v>
      </c>
      <c r="E141" s="335">
        <v>0</v>
      </c>
      <c r="F141" s="336">
        <f t="shared" si="15"/>
        <v>0</v>
      </c>
      <c r="G141" s="335">
        <v>0</v>
      </c>
      <c r="H141" s="335">
        <v>0</v>
      </c>
      <c r="I141" s="458">
        <f t="shared" si="16"/>
        <v>0</v>
      </c>
    </row>
    <row r="142" spans="1:9" s="229" customFormat="1" ht="11.1" customHeight="1">
      <c r="A142" s="125"/>
      <c r="B142" s="333"/>
      <c r="C142" s="334" t="s">
        <v>334</v>
      </c>
      <c r="D142" s="335">
        <v>0</v>
      </c>
      <c r="E142" s="335">
        <v>0</v>
      </c>
      <c r="F142" s="336">
        <f t="shared" si="15"/>
        <v>0</v>
      </c>
      <c r="G142" s="335">
        <v>0</v>
      </c>
      <c r="H142" s="335">
        <v>0</v>
      </c>
      <c r="I142" s="458">
        <f t="shared" si="16"/>
        <v>0</v>
      </c>
    </row>
    <row r="143" spans="1:9" s="229" customFormat="1" ht="11.1" customHeight="1">
      <c r="A143" s="125"/>
      <c r="B143" s="333"/>
      <c r="C143" s="334" t="s">
        <v>335</v>
      </c>
      <c r="D143" s="335">
        <v>0</v>
      </c>
      <c r="E143" s="335">
        <v>0</v>
      </c>
      <c r="F143" s="336">
        <f t="shared" si="15"/>
        <v>0</v>
      </c>
      <c r="G143" s="335">
        <v>0</v>
      </c>
      <c r="H143" s="335">
        <v>0</v>
      </c>
      <c r="I143" s="458">
        <f t="shared" si="16"/>
        <v>0</v>
      </c>
    </row>
    <row r="144" spans="1:9" s="229" customFormat="1" ht="11.1" customHeight="1">
      <c r="A144" s="125"/>
      <c r="B144" s="254"/>
      <c r="C144" s="255" t="s">
        <v>336</v>
      </c>
      <c r="D144" s="337">
        <v>0</v>
      </c>
      <c r="E144" s="337">
        <v>0</v>
      </c>
      <c r="F144" s="338">
        <f t="shared" si="15"/>
        <v>0</v>
      </c>
      <c r="G144" s="337">
        <v>0</v>
      </c>
      <c r="H144" s="337">
        <v>0</v>
      </c>
      <c r="I144" s="416">
        <f t="shared" si="16"/>
        <v>0</v>
      </c>
    </row>
    <row r="145" spans="1:9" s="229" customFormat="1" ht="12" customHeight="1">
      <c r="A145" s="125"/>
      <c r="B145" s="339"/>
      <c r="C145" s="340" t="s">
        <v>337</v>
      </c>
      <c r="D145" s="341">
        <v>0</v>
      </c>
      <c r="E145" s="335">
        <v>0</v>
      </c>
      <c r="F145" s="342">
        <f t="shared" si="15"/>
        <v>0</v>
      </c>
      <c r="G145" s="341">
        <v>0</v>
      </c>
      <c r="H145" s="341">
        <v>0</v>
      </c>
      <c r="I145" s="459">
        <f t="shared" si="16"/>
        <v>0</v>
      </c>
    </row>
    <row r="146" spans="1:9" s="229" customFormat="1" ht="12" customHeight="1">
      <c r="A146" s="125"/>
      <c r="B146" s="333"/>
      <c r="C146" s="334" t="s">
        <v>338</v>
      </c>
      <c r="D146" s="335">
        <v>0</v>
      </c>
      <c r="E146" s="335"/>
      <c r="F146" s="336">
        <f t="shared" si="15"/>
        <v>0</v>
      </c>
      <c r="G146" s="335">
        <v>0</v>
      </c>
      <c r="H146" s="335">
        <v>0</v>
      </c>
      <c r="I146" s="458">
        <f t="shared" si="16"/>
        <v>0</v>
      </c>
    </row>
    <row r="147" spans="1:9" s="229" customFormat="1" ht="12" customHeight="1">
      <c r="A147" s="125"/>
      <c r="B147" s="333"/>
      <c r="C147" s="334" t="s">
        <v>339</v>
      </c>
      <c r="D147" s="335">
        <v>0</v>
      </c>
      <c r="E147" s="335">
        <v>0</v>
      </c>
      <c r="F147" s="336">
        <f t="shared" si="15"/>
        <v>0</v>
      </c>
      <c r="G147" s="335">
        <v>0</v>
      </c>
      <c r="H147" s="335">
        <v>0</v>
      </c>
      <c r="I147" s="458">
        <f t="shared" si="16"/>
        <v>0</v>
      </c>
    </row>
    <row r="148" spans="1:9" s="229" customFormat="1" ht="11.1" customHeight="1">
      <c r="A148" s="125"/>
      <c r="B148" s="333"/>
      <c r="C148" s="334" t="s">
        <v>340</v>
      </c>
      <c r="D148" s="335">
        <v>0</v>
      </c>
      <c r="E148" s="335">
        <v>0</v>
      </c>
      <c r="F148" s="336">
        <f t="shared" si="15"/>
        <v>0</v>
      </c>
      <c r="G148" s="335">
        <v>0</v>
      </c>
      <c r="H148" s="335">
        <v>0</v>
      </c>
      <c r="I148" s="458">
        <f t="shared" si="16"/>
        <v>0</v>
      </c>
    </row>
    <row r="149" spans="1:9" s="229" customFormat="1" ht="12.6" customHeight="1">
      <c r="A149" s="125"/>
      <c r="B149" s="562" t="s">
        <v>341</v>
      </c>
      <c r="C149" s="563"/>
      <c r="D149" s="332">
        <f>SUM(D150:D152)</f>
        <v>0</v>
      </c>
      <c r="E149" s="332">
        <f>SUM(E150:E152)</f>
        <v>0</v>
      </c>
      <c r="F149" s="332">
        <f t="shared" si="15"/>
        <v>0</v>
      </c>
      <c r="G149" s="332">
        <f>SUM(G150:G152)</f>
        <v>0</v>
      </c>
      <c r="H149" s="332">
        <f>SUM(H150:H152)</f>
        <v>0</v>
      </c>
      <c r="I149" s="451">
        <f t="shared" si="16"/>
        <v>0</v>
      </c>
    </row>
    <row r="150" spans="1:9" s="229" customFormat="1" ht="11.1" customHeight="1">
      <c r="A150" s="125"/>
      <c r="B150" s="333"/>
      <c r="C150" s="334" t="s">
        <v>342</v>
      </c>
      <c r="D150" s="335">
        <v>0</v>
      </c>
      <c r="E150" s="335">
        <v>0</v>
      </c>
      <c r="F150" s="336">
        <f t="shared" si="15"/>
        <v>0</v>
      </c>
      <c r="G150" s="335">
        <v>0</v>
      </c>
      <c r="H150" s="335">
        <v>0</v>
      </c>
      <c r="I150" s="458">
        <f t="shared" si="16"/>
        <v>0</v>
      </c>
    </row>
    <row r="151" spans="1:9" s="229" customFormat="1" ht="11.1" customHeight="1">
      <c r="A151" s="125"/>
      <c r="B151" s="333"/>
      <c r="C151" s="334" t="s">
        <v>343</v>
      </c>
      <c r="D151" s="335">
        <v>0</v>
      </c>
      <c r="E151" s="335">
        <v>0</v>
      </c>
      <c r="F151" s="336">
        <f t="shared" si="15"/>
        <v>0</v>
      </c>
      <c r="G151" s="335">
        <v>0</v>
      </c>
      <c r="H151" s="335">
        <v>0</v>
      </c>
      <c r="I151" s="458">
        <f t="shared" si="16"/>
        <v>0</v>
      </c>
    </row>
    <row r="152" spans="1:9" s="229" customFormat="1" ht="11.1" customHeight="1">
      <c r="A152" s="125"/>
      <c r="B152" s="454"/>
      <c r="C152" s="455" t="s">
        <v>344</v>
      </c>
      <c r="D152" s="335">
        <v>0</v>
      </c>
      <c r="E152" s="335">
        <v>0</v>
      </c>
      <c r="F152" s="336">
        <f t="shared" ref="F152:F160" si="17">D152+E152</f>
        <v>0</v>
      </c>
      <c r="G152" s="335">
        <v>0</v>
      </c>
      <c r="H152" s="335">
        <v>0</v>
      </c>
      <c r="I152" s="458">
        <f t="shared" si="16"/>
        <v>0</v>
      </c>
    </row>
    <row r="153" spans="1:9" s="229" customFormat="1" ht="11.1" customHeight="1">
      <c r="A153" s="125"/>
      <c r="B153" s="562" t="s">
        <v>345</v>
      </c>
      <c r="C153" s="563"/>
      <c r="D153" s="332">
        <f>SUM(D154:D160)</f>
        <v>0</v>
      </c>
      <c r="E153" s="332">
        <f>SUM(E154:E160)</f>
        <v>0</v>
      </c>
      <c r="F153" s="332">
        <f t="shared" si="17"/>
        <v>0</v>
      </c>
      <c r="G153" s="332">
        <f>SUM(G154:G160)</f>
        <v>0</v>
      </c>
      <c r="H153" s="332">
        <f>SUM(H154:H160)</f>
        <v>0</v>
      </c>
      <c r="I153" s="451">
        <f t="shared" si="16"/>
        <v>0</v>
      </c>
    </row>
    <row r="154" spans="1:9" s="229" customFormat="1" ht="11.1" customHeight="1">
      <c r="A154" s="125"/>
      <c r="B154" s="454"/>
      <c r="C154" s="455" t="s">
        <v>346</v>
      </c>
      <c r="D154" s="335">
        <v>0</v>
      </c>
      <c r="E154" s="335">
        <v>0</v>
      </c>
      <c r="F154" s="336">
        <f t="shared" si="17"/>
        <v>0</v>
      </c>
      <c r="G154" s="335">
        <v>0</v>
      </c>
      <c r="H154" s="335">
        <v>0</v>
      </c>
      <c r="I154" s="458">
        <f t="shared" si="16"/>
        <v>0</v>
      </c>
    </row>
    <row r="155" spans="1:9" s="229" customFormat="1" ht="11.1" customHeight="1">
      <c r="A155" s="125"/>
      <c r="B155" s="454"/>
      <c r="C155" s="455" t="s">
        <v>347</v>
      </c>
      <c r="D155" s="335">
        <v>0</v>
      </c>
      <c r="E155" s="335">
        <v>0</v>
      </c>
      <c r="F155" s="336">
        <f t="shared" si="17"/>
        <v>0</v>
      </c>
      <c r="G155" s="335">
        <v>0</v>
      </c>
      <c r="H155" s="335">
        <v>0</v>
      </c>
      <c r="I155" s="458">
        <f t="shared" si="16"/>
        <v>0</v>
      </c>
    </row>
    <row r="156" spans="1:9" s="229" customFormat="1" ht="11.1" customHeight="1">
      <c r="A156" s="125"/>
      <c r="B156" s="454"/>
      <c r="C156" s="455" t="s">
        <v>348</v>
      </c>
      <c r="D156" s="335">
        <v>0</v>
      </c>
      <c r="E156" s="335">
        <v>0</v>
      </c>
      <c r="F156" s="336">
        <f t="shared" si="17"/>
        <v>0</v>
      </c>
      <c r="G156" s="335">
        <v>0</v>
      </c>
      <c r="H156" s="335">
        <v>0</v>
      </c>
      <c r="I156" s="458">
        <f t="shared" si="16"/>
        <v>0</v>
      </c>
    </row>
    <row r="157" spans="1:9" s="229" customFormat="1" ht="11.1" customHeight="1">
      <c r="A157" s="125"/>
      <c r="B157" s="454"/>
      <c r="C157" s="455" t="s">
        <v>349</v>
      </c>
      <c r="D157" s="335">
        <v>0</v>
      </c>
      <c r="E157" s="335">
        <v>0</v>
      </c>
      <c r="F157" s="336">
        <f t="shared" si="17"/>
        <v>0</v>
      </c>
      <c r="G157" s="335">
        <v>0</v>
      </c>
      <c r="H157" s="335">
        <v>0</v>
      </c>
      <c r="I157" s="458">
        <f t="shared" si="16"/>
        <v>0</v>
      </c>
    </row>
    <row r="158" spans="1:9" s="229" customFormat="1" ht="11.1" customHeight="1">
      <c r="A158" s="125"/>
      <c r="B158" s="454"/>
      <c r="C158" s="455" t="s">
        <v>350</v>
      </c>
      <c r="D158" s="335">
        <v>0</v>
      </c>
      <c r="E158" s="335">
        <v>0</v>
      </c>
      <c r="F158" s="336">
        <f t="shared" si="17"/>
        <v>0</v>
      </c>
      <c r="G158" s="335">
        <v>0</v>
      </c>
      <c r="H158" s="335">
        <v>0</v>
      </c>
      <c r="I158" s="458">
        <f t="shared" si="16"/>
        <v>0</v>
      </c>
    </row>
    <row r="159" spans="1:9" s="229" customFormat="1" ht="11.1" customHeight="1">
      <c r="A159" s="125"/>
      <c r="B159" s="454"/>
      <c r="C159" s="455" t="s">
        <v>351</v>
      </c>
      <c r="D159" s="335">
        <v>0</v>
      </c>
      <c r="E159" s="335">
        <v>0</v>
      </c>
      <c r="F159" s="336">
        <f t="shared" si="17"/>
        <v>0</v>
      </c>
      <c r="G159" s="335">
        <v>0</v>
      </c>
      <c r="H159" s="335">
        <v>0</v>
      </c>
      <c r="I159" s="458">
        <f t="shared" si="16"/>
        <v>0</v>
      </c>
    </row>
    <row r="160" spans="1:9" s="229" customFormat="1" ht="11.1" customHeight="1">
      <c r="A160" s="125"/>
      <c r="B160" s="454"/>
      <c r="C160" s="455" t="s">
        <v>352</v>
      </c>
      <c r="D160" s="335">
        <v>0</v>
      </c>
      <c r="E160" s="335">
        <v>0</v>
      </c>
      <c r="F160" s="336">
        <f t="shared" si="17"/>
        <v>0</v>
      </c>
      <c r="G160" s="335">
        <v>0</v>
      </c>
      <c r="H160" s="335">
        <v>0</v>
      </c>
      <c r="I160" s="458">
        <f t="shared" si="16"/>
        <v>0</v>
      </c>
    </row>
    <row r="161" spans="1:9" s="229" customFormat="1" ht="3" customHeight="1">
      <c r="A161" s="125"/>
      <c r="B161" s="454"/>
      <c r="C161" s="455"/>
      <c r="D161" s="336"/>
      <c r="E161" s="336"/>
      <c r="F161" s="336"/>
      <c r="G161" s="335"/>
      <c r="H161" s="335"/>
      <c r="I161" s="458"/>
    </row>
    <row r="162" spans="1:9" s="229" customFormat="1" ht="15" customHeight="1">
      <c r="A162" s="125"/>
      <c r="B162" s="565" t="s">
        <v>354</v>
      </c>
      <c r="C162" s="566"/>
      <c r="D162" s="332">
        <f>D10+D87</f>
        <v>19308698</v>
      </c>
      <c r="E162" s="332">
        <f>E10+E87</f>
        <v>-7.2759576141834259E-12</v>
      </c>
      <c r="F162" s="451">
        <f>D162+E162</f>
        <v>19308698</v>
      </c>
      <c r="G162" s="451">
        <f>G10+G87</f>
        <v>114073.42000000001</v>
      </c>
      <c r="H162" s="451">
        <f>H10+H87</f>
        <v>8981332.3499999996</v>
      </c>
      <c r="I162" s="451">
        <f>+F162-H162</f>
        <v>10327365.65</v>
      </c>
    </row>
    <row r="163" spans="1:9" s="229" customFormat="1" ht="5.25" customHeight="1">
      <c r="A163" s="125"/>
      <c r="B163" s="254"/>
      <c r="C163" s="255"/>
      <c r="D163" s="257"/>
      <c r="E163" s="257"/>
      <c r="F163" s="257"/>
      <c r="G163" s="416"/>
      <c r="H163" s="416"/>
      <c r="I163" s="416"/>
    </row>
    <row r="164" spans="1:9" s="229" customFormat="1" ht="12.75" customHeight="1">
      <c r="B164" s="305" t="s">
        <v>679</v>
      </c>
      <c r="C164" s="256"/>
      <c r="D164" s="234"/>
      <c r="E164" s="234"/>
      <c r="F164" s="234"/>
      <c r="G164" s="417"/>
      <c r="H164" s="234"/>
      <c r="I164" s="417"/>
    </row>
    <row r="165" spans="1:9" s="229" customFormat="1" ht="12.75" customHeight="1">
      <c r="A165" s="125"/>
      <c r="B165" s="256"/>
      <c r="C165" s="256"/>
      <c r="D165" s="235"/>
      <c r="E165" s="234"/>
      <c r="F165" s="234"/>
      <c r="G165" s="234"/>
      <c r="H165" s="234"/>
      <c r="I165" s="417"/>
    </row>
    <row r="166" spans="1:9" s="229" customFormat="1" ht="12.75" customHeight="1">
      <c r="A166" s="125"/>
      <c r="B166" s="256"/>
      <c r="C166" s="256"/>
      <c r="D166" s="234"/>
      <c r="E166" s="234"/>
      <c r="F166" s="234"/>
      <c r="G166" s="234"/>
      <c r="H166" s="235"/>
      <c r="I166" s="417"/>
    </row>
    <row r="167" spans="1:9" s="229" customFormat="1" ht="12.75" customHeight="1">
      <c r="A167" s="125"/>
      <c r="B167" s="256"/>
      <c r="C167" s="256"/>
      <c r="D167" s="234"/>
      <c r="E167" s="234"/>
      <c r="F167" s="235"/>
      <c r="G167" s="234"/>
      <c r="H167" s="234"/>
      <c r="I167" s="417"/>
    </row>
    <row r="168" spans="1:9" ht="12.75" customHeight="1">
      <c r="B168" s="165"/>
      <c r="C168" s="165"/>
      <c r="D168" s="166"/>
      <c r="E168" s="392"/>
      <c r="F168" s="166"/>
      <c r="G168" s="166"/>
      <c r="H168" s="166"/>
      <c r="I168" s="461"/>
    </row>
    <row r="169" spans="1:9" ht="12.75" customHeight="1">
      <c r="B169" s="165"/>
      <c r="C169" s="165"/>
      <c r="D169" s="166"/>
      <c r="E169" s="166"/>
      <c r="F169" s="392"/>
      <c r="G169" s="166"/>
      <c r="H169" s="166"/>
      <c r="I169" s="461"/>
    </row>
    <row r="170" spans="1:9" ht="12.75" customHeight="1">
      <c r="B170" s="165"/>
      <c r="C170" s="165"/>
      <c r="D170" s="166"/>
      <c r="E170" s="392"/>
      <c r="F170" s="166"/>
      <c r="G170" s="166"/>
      <c r="H170" s="166"/>
      <c r="I170" s="461"/>
    </row>
    <row r="171" spans="1:9" ht="12.75" customHeight="1">
      <c r="B171" s="165"/>
      <c r="C171" s="165"/>
      <c r="D171" s="166"/>
      <c r="E171" s="166"/>
      <c r="F171" s="166"/>
      <c r="G171" s="166"/>
      <c r="H171" s="166"/>
      <c r="I171" s="461"/>
    </row>
    <row r="172" spans="1:9" ht="12" customHeight="1">
      <c r="B172" s="165"/>
      <c r="C172" s="191"/>
      <c r="D172" s="570"/>
      <c r="E172" s="570"/>
      <c r="F172" s="191"/>
      <c r="G172" s="191"/>
      <c r="H172" s="564"/>
      <c r="I172" s="564"/>
    </row>
    <row r="173" spans="1:9" ht="12" customHeight="1">
      <c r="B173" s="165"/>
      <c r="C173" s="192"/>
      <c r="D173" s="567"/>
      <c r="E173" s="567"/>
      <c r="F173" s="192"/>
      <c r="G173" s="192"/>
      <c r="H173" s="568"/>
      <c r="I173" s="569"/>
    </row>
    <row r="174" spans="1:9" ht="12" customHeight="1">
      <c r="B174" s="165"/>
      <c r="C174" s="191"/>
      <c r="D174" s="191"/>
      <c r="E174" s="191"/>
      <c r="F174" s="191"/>
      <c r="G174" s="191"/>
      <c r="H174" s="166"/>
      <c r="I174" s="461"/>
    </row>
    <row r="177"/>
  </sheetData>
  <sheetProtection selectLockedCells="1"/>
  <mergeCells count="35">
    <mergeCell ref="B10:C10"/>
    <mergeCell ref="B11:C11"/>
    <mergeCell ref="B7:I7"/>
    <mergeCell ref="B8:C9"/>
    <mergeCell ref="B6:J6"/>
    <mergeCell ref="D8:H8"/>
    <mergeCell ref="I8:I9"/>
    <mergeCell ref="B1:I1"/>
    <mergeCell ref="B2:I2"/>
    <mergeCell ref="B3:I3"/>
    <mergeCell ref="B4:I4"/>
    <mergeCell ref="B5:I5"/>
    <mergeCell ref="D173:E173"/>
    <mergeCell ref="H173:I173"/>
    <mergeCell ref="B136:C136"/>
    <mergeCell ref="B140:C140"/>
    <mergeCell ref="B149:C149"/>
    <mergeCell ref="B153:C153"/>
    <mergeCell ref="B162:C162"/>
    <mergeCell ref="D172:E172"/>
    <mergeCell ref="B19:C19"/>
    <mergeCell ref="B29:C29"/>
    <mergeCell ref="B39:C39"/>
    <mergeCell ref="B49:C49"/>
    <mergeCell ref="H172:I172"/>
    <mergeCell ref="B116:C116"/>
    <mergeCell ref="B126:C126"/>
    <mergeCell ref="B87:C87"/>
    <mergeCell ref="B59:C59"/>
    <mergeCell ref="B63:C63"/>
    <mergeCell ref="B72:C72"/>
    <mergeCell ref="B76:C76"/>
    <mergeCell ref="B88:C88"/>
    <mergeCell ref="B96:C96"/>
    <mergeCell ref="B106:C106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2"/>
  <sheetViews>
    <sheetView showGridLines="0" zoomScale="130" zoomScaleNormal="130" workbookViewId="0">
      <selection activeCell="B3" sqref="B3:I3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71" t="s">
        <v>606</v>
      </c>
      <c r="C1" s="571"/>
      <c r="D1" s="571"/>
      <c r="E1" s="571"/>
      <c r="F1" s="571"/>
      <c r="G1" s="571"/>
      <c r="H1" s="571"/>
      <c r="I1" s="571"/>
    </row>
    <row r="2" spans="1:9" s="1" customFormat="1" ht="15">
      <c r="B2" s="572" t="s">
        <v>355</v>
      </c>
      <c r="C2" s="572"/>
      <c r="D2" s="572"/>
      <c r="E2" s="572"/>
      <c r="F2" s="572"/>
      <c r="G2" s="572"/>
      <c r="H2" s="572"/>
      <c r="I2" s="572"/>
    </row>
    <row r="3" spans="1:9" ht="14.1" customHeight="1">
      <c r="B3" s="594" t="s">
        <v>677</v>
      </c>
      <c r="C3" s="595"/>
      <c r="D3" s="595"/>
      <c r="E3" s="595"/>
      <c r="F3" s="595"/>
      <c r="G3" s="595"/>
      <c r="H3" s="595"/>
      <c r="I3" s="596"/>
    </row>
    <row r="4" spans="1:9" ht="14.1" customHeight="1">
      <c r="B4" s="502" t="s">
        <v>272</v>
      </c>
      <c r="C4" s="503"/>
      <c r="D4" s="503"/>
      <c r="E4" s="503"/>
      <c r="F4" s="503"/>
      <c r="G4" s="503"/>
      <c r="H4" s="503"/>
      <c r="I4" s="504"/>
    </row>
    <row r="5" spans="1:9" ht="14.1" customHeight="1">
      <c r="B5" s="502" t="s">
        <v>356</v>
      </c>
      <c r="C5" s="503"/>
      <c r="D5" s="503"/>
      <c r="E5" s="503"/>
      <c r="F5" s="503"/>
      <c r="G5" s="503"/>
      <c r="H5" s="503"/>
      <c r="I5" s="504"/>
    </row>
    <row r="6" spans="1:9" ht="14.1" customHeight="1">
      <c r="B6" s="579" t="str">
        <f>+'Formato 6a'!B6:I6</f>
        <v>Al 30 de Junio de 2022</v>
      </c>
      <c r="C6" s="580"/>
      <c r="D6" s="580"/>
      <c r="E6" s="580"/>
      <c r="F6" s="580"/>
      <c r="G6" s="580"/>
      <c r="H6" s="580"/>
      <c r="I6" s="581"/>
    </row>
    <row r="7" spans="1:9" ht="14.1" customHeight="1">
      <c r="B7" s="510" t="s">
        <v>2</v>
      </c>
      <c r="C7" s="511"/>
      <c r="D7" s="511"/>
      <c r="E7" s="511"/>
      <c r="F7" s="511"/>
      <c r="G7" s="511"/>
      <c r="H7" s="511"/>
      <c r="I7" s="512"/>
    </row>
    <row r="8" spans="1:9" ht="15" customHeight="1">
      <c r="B8" s="591" t="s">
        <v>3</v>
      </c>
      <c r="C8" s="591"/>
      <c r="D8" s="513" t="s">
        <v>275</v>
      </c>
      <c r="E8" s="513"/>
      <c r="F8" s="513"/>
      <c r="G8" s="513"/>
      <c r="H8" s="513"/>
      <c r="I8" s="513" t="s">
        <v>661</v>
      </c>
    </row>
    <row r="9" spans="1:9" ht="21" customHeight="1">
      <c r="B9" s="591"/>
      <c r="C9" s="591"/>
      <c r="D9" s="126" t="s">
        <v>660</v>
      </c>
      <c r="E9" s="126" t="s">
        <v>209</v>
      </c>
      <c r="F9" s="126" t="s">
        <v>210</v>
      </c>
      <c r="G9" s="126" t="s">
        <v>170</v>
      </c>
      <c r="H9" s="126" t="s">
        <v>186</v>
      </c>
      <c r="I9" s="513"/>
    </row>
    <row r="10" spans="1:9" ht="24.75" customHeight="1">
      <c r="B10" s="592"/>
      <c r="C10" s="593"/>
      <c r="D10" s="344"/>
      <c r="E10" s="344"/>
      <c r="F10" s="344"/>
      <c r="G10" s="344"/>
      <c r="H10" s="344"/>
      <c r="I10" s="344"/>
    </row>
    <row r="11" spans="1:9" s="386" customFormat="1" ht="24.75" customHeight="1">
      <c r="A11" s="125"/>
      <c r="B11" s="590" t="s">
        <v>608</v>
      </c>
      <c r="C11" s="522"/>
      <c r="D11" s="313">
        <f>SUM(D13:D20)</f>
        <v>19308698</v>
      </c>
      <c r="E11" s="380">
        <f>SUM(E13:E20)</f>
        <v>-7.2759576141834259E-12</v>
      </c>
      <c r="F11" s="380">
        <f>SUM(F13:F20)</f>
        <v>19308698</v>
      </c>
      <c r="G11" s="380">
        <f>SUM(G13:G20)</f>
        <v>114073.42000000001</v>
      </c>
      <c r="H11" s="380">
        <f>SUM(H13:H20)</f>
        <v>8981332.3499999996</v>
      </c>
      <c r="I11" s="380">
        <f>+F11-H11</f>
        <v>10327365.65</v>
      </c>
    </row>
    <row r="12" spans="1:9" s="382" customFormat="1" ht="24.75" customHeight="1">
      <c r="A12" s="125"/>
      <c r="B12" s="590"/>
      <c r="C12" s="522"/>
      <c r="D12" s="380"/>
      <c r="E12" s="380"/>
      <c r="F12" s="380"/>
      <c r="G12" s="380"/>
      <c r="H12" s="380"/>
      <c r="I12" s="380"/>
    </row>
    <row r="13" spans="1:9" s="382" customFormat="1" ht="24.75" customHeight="1">
      <c r="A13" s="125"/>
      <c r="B13" s="310"/>
      <c r="C13" s="424" t="s">
        <v>676</v>
      </c>
      <c r="D13" s="309">
        <f>+'Formato 6a'!D10</f>
        <v>19308698</v>
      </c>
      <c r="E13" s="440">
        <f>+'Formato 6a'!E10</f>
        <v>-7.2759576141834259E-12</v>
      </c>
      <c r="F13" s="380">
        <f t="shared" ref="F13:F22" si="0">D13+E13</f>
        <v>19308698</v>
      </c>
      <c r="G13" s="375">
        <f>+'Formato 6a'!G10</f>
        <v>114073.42000000001</v>
      </c>
      <c r="H13" s="375">
        <f>+'Formato 6a'!H10</f>
        <v>8981332.3499999996</v>
      </c>
      <c r="I13" s="380">
        <f>+F13-H13</f>
        <v>10327365.65</v>
      </c>
    </row>
    <row r="14" spans="1:9" s="382" customFormat="1" ht="24.75" customHeight="1">
      <c r="A14" s="125"/>
      <c r="B14" s="310"/>
      <c r="C14" s="424" t="s">
        <v>358</v>
      </c>
      <c r="D14" s="440">
        <v>0</v>
      </c>
      <c r="E14" s="440">
        <v>0</v>
      </c>
      <c r="F14" s="380">
        <f t="shared" si="0"/>
        <v>0</v>
      </c>
      <c r="G14" s="440">
        <v>0</v>
      </c>
      <c r="H14" s="440">
        <v>0</v>
      </c>
      <c r="I14" s="380">
        <f t="shared" ref="I14:I31" si="1">F14-G14</f>
        <v>0</v>
      </c>
    </row>
    <row r="15" spans="1:9" s="229" customFormat="1" ht="24.75" customHeight="1">
      <c r="A15" s="125"/>
      <c r="B15" s="310"/>
      <c r="C15" s="424" t="s">
        <v>359</v>
      </c>
      <c r="D15" s="309">
        <v>0</v>
      </c>
      <c r="E15" s="309">
        <v>0</v>
      </c>
      <c r="F15" s="171">
        <f t="shared" si="0"/>
        <v>0</v>
      </c>
      <c r="G15" s="309">
        <v>0</v>
      </c>
      <c r="H15" s="309">
        <v>0</v>
      </c>
      <c r="I15" s="171">
        <f t="shared" si="1"/>
        <v>0</v>
      </c>
    </row>
    <row r="16" spans="1:9" s="229" customFormat="1" ht="24.75" customHeight="1">
      <c r="A16" s="125"/>
      <c r="B16" s="310"/>
      <c r="C16" s="424" t="s">
        <v>360</v>
      </c>
      <c r="D16" s="309">
        <v>0</v>
      </c>
      <c r="E16" s="309">
        <v>0</v>
      </c>
      <c r="F16" s="171">
        <f t="shared" si="0"/>
        <v>0</v>
      </c>
      <c r="G16" s="309">
        <v>0</v>
      </c>
      <c r="H16" s="309">
        <v>0</v>
      </c>
      <c r="I16" s="171">
        <f t="shared" si="1"/>
        <v>0</v>
      </c>
    </row>
    <row r="17" spans="1:9" s="229" customFormat="1" ht="24.75" customHeight="1">
      <c r="A17" s="125"/>
      <c r="B17" s="310"/>
      <c r="C17" s="372" t="s">
        <v>361</v>
      </c>
      <c r="D17" s="309">
        <v>0</v>
      </c>
      <c r="E17" s="309">
        <v>0</v>
      </c>
      <c r="F17" s="171">
        <f t="shared" si="0"/>
        <v>0</v>
      </c>
      <c r="G17" s="309">
        <v>0</v>
      </c>
      <c r="H17" s="309">
        <v>0</v>
      </c>
      <c r="I17" s="171">
        <f t="shared" si="1"/>
        <v>0</v>
      </c>
    </row>
    <row r="18" spans="1:9" s="229" customFormat="1" ht="24.75" customHeight="1">
      <c r="A18" s="125"/>
      <c r="B18" s="310"/>
      <c r="C18" s="372" t="s">
        <v>362</v>
      </c>
      <c r="D18" s="309">
        <v>0</v>
      </c>
      <c r="E18" s="309">
        <v>0</v>
      </c>
      <c r="F18" s="171">
        <f t="shared" si="0"/>
        <v>0</v>
      </c>
      <c r="G18" s="309">
        <v>0</v>
      </c>
      <c r="H18" s="309">
        <v>0</v>
      </c>
      <c r="I18" s="171">
        <f t="shared" si="1"/>
        <v>0</v>
      </c>
    </row>
    <row r="19" spans="1:9" s="229" customFormat="1" ht="24.75" customHeight="1">
      <c r="A19" s="125"/>
      <c r="B19" s="310"/>
      <c r="C19" s="372" t="s">
        <v>363</v>
      </c>
      <c r="D19" s="309">
        <v>0</v>
      </c>
      <c r="E19" s="309">
        <v>0</v>
      </c>
      <c r="F19" s="171">
        <f t="shared" si="0"/>
        <v>0</v>
      </c>
      <c r="G19" s="309">
        <v>0</v>
      </c>
      <c r="H19" s="309">
        <v>0</v>
      </c>
      <c r="I19" s="171">
        <f t="shared" si="1"/>
        <v>0</v>
      </c>
    </row>
    <row r="20" spans="1:9" s="229" customFormat="1" ht="24.75" customHeight="1">
      <c r="A20" s="125"/>
      <c r="B20" s="310"/>
      <c r="C20" s="372" t="s">
        <v>364</v>
      </c>
      <c r="D20" s="309">
        <v>0</v>
      </c>
      <c r="E20" s="309">
        <v>0</v>
      </c>
      <c r="F20" s="171">
        <f t="shared" si="0"/>
        <v>0</v>
      </c>
      <c r="G20" s="309">
        <v>0</v>
      </c>
      <c r="H20" s="309">
        <v>0</v>
      </c>
      <c r="I20" s="171">
        <f t="shared" si="1"/>
        <v>0</v>
      </c>
    </row>
    <row r="21" spans="1:9" s="229" customFormat="1" ht="24.75" customHeight="1">
      <c r="A21" s="125"/>
      <c r="B21" s="586"/>
      <c r="C21" s="587"/>
      <c r="D21" s="313"/>
      <c r="E21" s="313"/>
      <c r="F21" s="171"/>
      <c r="G21" s="345"/>
      <c r="H21" s="345"/>
      <c r="I21" s="171"/>
    </row>
    <row r="22" spans="1:9" s="229" customFormat="1" ht="24.75" customHeight="1">
      <c r="A22" s="125"/>
      <c r="B22" s="590" t="s">
        <v>607</v>
      </c>
      <c r="C22" s="522"/>
      <c r="D22" s="313">
        <f>SUM(D24:D31)</f>
        <v>0</v>
      </c>
      <c r="E22" s="313">
        <f>SUM(E24:E31)</f>
        <v>0</v>
      </c>
      <c r="F22" s="313">
        <f t="shared" si="0"/>
        <v>0</v>
      </c>
      <c r="G22" s="313">
        <f>SUM(G24:G31)</f>
        <v>0</v>
      </c>
      <c r="H22" s="313">
        <f>SUM(H24:H31)</f>
        <v>0</v>
      </c>
      <c r="I22" s="313">
        <f t="shared" si="1"/>
        <v>0</v>
      </c>
    </row>
    <row r="23" spans="1:9" s="229" customFormat="1" ht="24.75" customHeight="1">
      <c r="A23" s="125"/>
      <c r="B23" s="590"/>
      <c r="C23" s="522"/>
      <c r="D23" s="313"/>
      <c r="E23" s="313"/>
      <c r="F23" s="313"/>
      <c r="G23" s="313"/>
      <c r="H23" s="313"/>
      <c r="I23" s="313"/>
    </row>
    <row r="24" spans="1:9" s="229" customFormat="1" ht="24.75" customHeight="1">
      <c r="A24" s="125"/>
      <c r="B24" s="310"/>
      <c r="C24" s="372" t="s">
        <v>357</v>
      </c>
      <c r="D24" s="309">
        <v>0</v>
      </c>
      <c r="E24" s="309">
        <v>0</v>
      </c>
      <c r="F24" s="313">
        <f>D24+E24</f>
        <v>0</v>
      </c>
      <c r="G24" s="313">
        <f t="shared" ref="G24:G31" si="2">E24+F24</f>
        <v>0</v>
      </c>
      <c r="H24" s="313">
        <f t="shared" ref="H24:H31" si="3">F24+G24</f>
        <v>0</v>
      </c>
      <c r="I24" s="313">
        <f t="shared" si="1"/>
        <v>0</v>
      </c>
    </row>
    <row r="25" spans="1:9" s="229" customFormat="1" ht="24.75" customHeight="1">
      <c r="A25" s="125"/>
      <c r="B25" s="314"/>
      <c r="C25" s="374" t="s">
        <v>358</v>
      </c>
      <c r="D25" s="315">
        <v>0</v>
      </c>
      <c r="E25" s="315">
        <v>0</v>
      </c>
      <c r="F25" s="258">
        <f t="shared" ref="F25:F31" si="4">D25+E25</f>
        <v>0</v>
      </c>
      <c r="G25" s="258">
        <f t="shared" si="2"/>
        <v>0</v>
      </c>
      <c r="H25" s="258">
        <f t="shared" si="3"/>
        <v>0</v>
      </c>
      <c r="I25" s="258">
        <f t="shared" si="1"/>
        <v>0</v>
      </c>
    </row>
    <row r="26" spans="1:9" s="229" customFormat="1" ht="24.75" customHeight="1">
      <c r="A26" s="125"/>
      <c r="B26" s="316"/>
      <c r="C26" s="373" t="s">
        <v>359</v>
      </c>
      <c r="D26" s="317">
        <v>0</v>
      </c>
      <c r="E26" s="317">
        <v>0</v>
      </c>
      <c r="F26" s="318">
        <f t="shared" si="4"/>
        <v>0</v>
      </c>
      <c r="G26" s="318">
        <f t="shared" si="2"/>
        <v>0</v>
      </c>
      <c r="H26" s="318">
        <f t="shared" si="3"/>
        <v>0</v>
      </c>
      <c r="I26" s="318">
        <f t="shared" si="1"/>
        <v>0</v>
      </c>
    </row>
    <row r="27" spans="1:9" s="229" customFormat="1" ht="24.75" customHeight="1">
      <c r="A27" s="125"/>
      <c r="B27" s="310"/>
      <c r="C27" s="372" t="s">
        <v>360</v>
      </c>
      <c r="D27" s="309">
        <v>0</v>
      </c>
      <c r="E27" s="309">
        <v>0</v>
      </c>
      <c r="F27" s="313">
        <f t="shared" si="4"/>
        <v>0</v>
      </c>
      <c r="G27" s="313">
        <f t="shared" si="2"/>
        <v>0</v>
      </c>
      <c r="H27" s="313">
        <f t="shared" si="3"/>
        <v>0</v>
      </c>
      <c r="I27" s="313">
        <f t="shared" si="1"/>
        <v>0</v>
      </c>
    </row>
    <row r="28" spans="1:9" s="229" customFormat="1" ht="24.75" customHeight="1">
      <c r="A28" s="125"/>
      <c r="B28" s="310"/>
      <c r="C28" s="372" t="s">
        <v>361</v>
      </c>
      <c r="D28" s="309">
        <v>0</v>
      </c>
      <c r="E28" s="309">
        <v>0</v>
      </c>
      <c r="F28" s="313">
        <f t="shared" si="4"/>
        <v>0</v>
      </c>
      <c r="G28" s="313">
        <f t="shared" si="2"/>
        <v>0</v>
      </c>
      <c r="H28" s="313">
        <f t="shared" si="3"/>
        <v>0</v>
      </c>
      <c r="I28" s="313">
        <f t="shared" si="1"/>
        <v>0</v>
      </c>
    </row>
    <row r="29" spans="1:9" s="229" customFormat="1" ht="24.75" customHeight="1">
      <c r="A29" s="125"/>
      <c r="B29" s="310"/>
      <c r="C29" s="372" t="s">
        <v>362</v>
      </c>
      <c r="D29" s="309">
        <v>0</v>
      </c>
      <c r="E29" s="309">
        <v>0</v>
      </c>
      <c r="F29" s="313">
        <f t="shared" si="4"/>
        <v>0</v>
      </c>
      <c r="G29" s="313">
        <f t="shared" si="2"/>
        <v>0</v>
      </c>
      <c r="H29" s="313">
        <f t="shared" si="3"/>
        <v>0</v>
      </c>
      <c r="I29" s="313">
        <f t="shared" si="1"/>
        <v>0</v>
      </c>
    </row>
    <row r="30" spans="1:9" s="229" customFormat="1" ht="24.75" customHeight="1">
      <c r="A30" s="125"/>
      <c r="B30" s="310"/>
      <c r="C30" s="372" t="s">
        <v>363</v>
      </c>
      <c r="D30" s="309">
        <v>0</v>
      </c>
      <c r="E30" s="309">
        <v>0</v>
      </c>
      <c r="F30" s="313">
        <f t="shared" si="4"/>
        <v>0</v>
      </c>
      <c r="G30" s="313">
        <f t="shared" si="2"/>
        <v>0</v>
      </c>
      <c r="H30" s="313">
        <f t="shared" si="3"/>
        <v>0</v>
      </c>
      <c r="I30" s="313">
        <f t="shared" si="1"/>
        <v>0</v>
      </c>
    </row>
    <row r="31" spans="1:9" s="229" customFormat="1" ht="24.75" customHeight="1">
      <c r="A31" s="125"/>
      <c r="B31" s="310"/>
      <c r="C31" s="372" t="s">
        <v>364</v>
      </c>
      <c r="D31" s="309">
        <v>0</v>
      </c>
      <c r="E31" s="309">
        <v>0</v>
      </c>
      <c r="F31" s="313">
        <f t="shared" si="4"/>
        <v>0</v>
      </c>
      <c r="G31" s="313">
        <f t="shared" si="2"/>
        <v>0</v>
      </c>
      <c r="H31" s="313">
        <f t="shared" si="3"/>
        <v>0</v>
      </c>
      <c r="I31" s="313">
        <f t="shared" si="1"/>
        <v>0</v>
      </c>
    </row>
    <row r="32" spans="1:9" s="229" customFormat="1" ht="24.75" customHeight="1">
      <c r="A32" s="125"/>
      <c r="B32" s="586"/>
      <c r="C32" s="587"/>
      <c r="D32" s="323"/>
      <c r="E32" s="323"/>
      <c r="F32" s="323"/>
      <c r="G32" s="323"/>
      <c r="H32" s="323"/>
      <c r="I32" s="323"/>
    </row>
    <row r="33" spans="1:10" s="229" customFormat="1" ht="24.75" customHeight="1">
      <c r="A33" s="125"/>
      <c r="B33" s="590" t="s">
        <v>354</v>
      </c>
      <c r="C33" s="522"/>
      <c r="D33" s="452">
        <f>D11+D22</f>
        <v>19308698</v>
      </c>
      <c r="E33" s="452">
        <f>E11+E22</f>
        <v>-7.2759576141834259E-12</v>
      </c>
      <c r="F33" s="452">
        <f>D33+E33</f>
        <v>19308698</v>
      </c>
      <c r="G33" s="452">
        <f>G11+G22</f>
        <v>114073.42000000001</v>
      </c>
      <c r="H33" s="452">
        <f>H11+H22</f>
        <v>8981332.3499999996</v>
      </c>
      <c r="I33" s="452">
        <f>+F33-H33</f>
        <v>10327365.65</v>
      </c>
    </row>
    <row r="34" spans="1:10" s="229" customFormat="1" ht="24.75" customHeight="1">
      <c r="A34" s="125"/>
      <c r="B34" s="588"/>
      <c r="C34" s="589"/>
      <c r="D34" s="258"/>
      <c r="E34" s="258"/>
      <c r="F34" s="258"/>
      <c r="G34" s="258"/>
      <c r="H34" s="258"/>
      <c r="I34" s="258"/>
    </row>
    <row r="35" spans="1:10" ht="24.75" customHeight="1">
      <c r="B35" s="305" t="s">
        <v>679</v>
      </c>
      <c r="C35" s="193"/>
      <c r="D35" s="194"/>
      <c r="E35" s="194"/>
      <c r="F35" s="194"/>
      <c r="G35" s="194"/>
      <c r="H35" s="194"/>
      <c r="I35" s="194"/>
    </row>
    <row r="36" spans="1:10" ht="24.75" customHeight="1">
      <c r="B36" s="193"/>
      <c r="C36" s="193"/>
      <c r="D36" s="194"/>
      <c r="E36" s="194"/>
      <c r="F36" s="194"/>
      <c r="G36" s="194"/>
      <c r="H36" s="194"/>
      <c r="I36" s="194"/>
    </row>
    <row r="37" spans="1:10" ht="24.75" customHeight="1">
      <c r="B37" s="193"/>
      <c r="C37" s="193"/>
      <c r="D37" s="194"/>
      <c r="E37" s="194"/>
      <c r="F37" s="194"/>
      <c r="G37" s="194"/>
      <c r="H37" s="194"/>
      <c r="I37" s="194"/>
    </row>
    <row r="38" spans="1:10" ht="24.75" customHeight="1">
      <c r="B38" s="193"/>
      <c r="C38" s="193"/>
      <c r="D38" s="194"/>
      <c r="E38" s="194"/>
      <c r="F38" s="194"/>
      <c r="G38" s="194"/>
      <c r="H38" s="194"/>
      <c r="I38" s="194"/>
    </row>
    <row r="39" spans="1:10" ht="24.75" customHeight="1">
      <c r="B39" s="193"/>
      <c r="C39" s="193"/>
      <c r="D39" s="194"/>
      <c r="E39" s="194"/>
      <c r="F39" s="194"/>
      <c r="G39" s="194"/>
      <c r="H39" s="194"/>
      <c r="I39" s="194"/>
    </row>
    <row r="40" spans="1:10" ht="12" customHeight="1">
      <c r="A40" s="191"/>
      <c r="B40" s="191"/>
      <c r="C40" s="197"/>
      <c r="D40" s="191"/>
      <c r="E40" s="570"/>
      <c r="F40" s="570"/>
      <c r="G40" s="198"/>
      <c r="H40" s="564"/>
      <c r="I40" s="564"/>
      <c r="J40" s="191"/>
    </row>
    <row r="41" spans="1:10" ht="12" customHeight="1">
      <c r="A41" s="192"/>
      <c r="B41" s="192"/>
      <c r="C41" s="199"/>
      <c r="D41" s="192"/>
      <c r="E41" s="567"/>
      <c r="F41" s="567"/>
      <c r="G41" s="200"/>
      <c r="H41" s="568"/>
      <c r="I41" s="568"/>
      <c r="J41" s="191"/>
    </row>
    <row r="42" spans="1:10" ht="12" customHeight="1">
      <c r="A42" s="191"/>
      <c r="B42" s="191"/>
      <c r="C42" s="191"/>
      <c r="D42" s="191"/>
      <c r="E42" s="201"/>
      <c r="F42" s="191"/>
      <c r="G42" s="191"/>
      <c r="H42" s="191"/>
      <c r="I42" s="191"/>
      <c r="J42" s="191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7"/>
  <sheetViews>
    <sheetView showGridLines="0" zoomScale="120" zoomScaleNormal="120" workbookViewId="0">
      <selection activeCell="B3" sqref="B3:J3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63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71" t="s">
        <v>609</v>
      </c>
      <c r="C1" s="571"/>
      <c r="D1" s="571"/>
      <c r="E1" s="571"/>
      <c r="F1" s="571"/>
      <c r="G1" s="571"/>
      <c r="H1" s="571"/>
      <c r="I1" s="571"/>
      <c r="J1" s="571"/>
    </row>
    <row r="2" spans="1:10" s="1" customFormat="1" ht="15">
      <c r="B2" s="495" t="s">
        <v>365</v>
      </c>
      <c r="C2" s="495"/>
      <c r="D2" s="495"/>
      <c r="E2" s="495"/>
      <c r="F2" s="495"/>
      <c r="G2" s="495"/>
      <c r="H2" s="495"/>
      <c r="I2" s="495"/>
      <c r="J2" s="495"/>
    </row>
    <row r="3" spans="1:10" ht="12.95" customHeight="1">
      <c r="B3" s="477" t="s">
        <v>677</v>
      </c>
      <c r="C3" s="478"/>
      <c r="D3" s="478"/>
      <c r="E3" s="478"/>
      <c r="F3" s="478"/>
      <c r="G3" s="478"/>
      <c r="H3" s="478"/>
      <c r="I3" s="478"/>
      <c r="J3" s="479"/>
    </row>
    <row r="4" spans="1:10" ht="12.95" customHeight="1">
      <c r="B4" s="529" t="s">
        <v>272</v>
      </c>
      <c r="C4" s="530"/>
      <c r="D4" s="530"/>
      <c r="E4" s="530"/>
      <c r="F4" s="530"/>
      <c r="G4" s="530"/>
      <c r="H4" s="530"/>
      <c r="I4" s="530"/>
      <c r="J4" s="531"/>
    </row>
    <row r="5" spans="1:10" ht="12.95" customHeight="1">
      <c r="B5" s="529" t="s">
        <v>366</v>
      </c>
      <c r="C5" s="530"/>
      <c r="D5" s="530"/>
      <c r="E5" s="530"/>
      <c r="F5" s="530"/>
      <c r="G5" s="530"/>
      <c r="H5" s="530"/>
      <c r="I5" s="530"/>
      <c r="J5" s="531"/>
    </row>
    <row r="6" spans="1:10" ht="12.95" customHeight="1">
      <c r="B6" s="579" t="str">
        <f>+'Formato 6a'!B6:I6</f>
        <v>Al 30 de Junio de 2022</v>
      </c>
      <c r="C6" s="580"/>
      <c r="D6" s="580"/>
      <c r="E6" s="580"/>
      <c r="F6" s="580"/>
      <c r="G6" s="580"/>
      <c r="H6" s="580"/>
      <c r="I6" s="580"/>
      <c r="J6" s="581"/>
    </row>
    <row r="7" spans="1:10" ht="12.95" customHeight="1">
      <c r="B7" s="532" t="s">
        <v>2</v>
      </c>
      <c r="C7" s="533"/>
      <c r="D7" s="533"/>
      <c r="E7" s="533"/>
      <c r="F7" s="533"/>
      <c r="G7" s="533"/>
      <c r="H7" s="533"/>
      <c r="I7" s="533"/>
      <c r="J7" s="534"/>
    </row>
    <row r="8" spans="1:10" ht="11.25" customHeight="1">
      <c r="B8" s="528" t="s">
        <v>3</v>
      </c>
      <c r="C8" s="528"/>
      <c r="D8" s="528"/>
      <c r="E8" s="513" t="s">
        <v>275</v>
      </c>
      <c r="F8" s="513"/>
      <c r="G8" s="513"/>
      <c r="H8" s="513"/>
      <c r="I8" s="513"/>
      <c r="J8" s="513" t="s">
        <v>276</v>
      </c>
    </row>
    <row r="9" spans="1:10" ht="19.5" customHeight="1">
      <c r="B9" s="528"/>
      <c r="C9" s="528"/>
      <c r="D9" s="528"/>
      <c r="E9" s="126" t="s">
        <v>169</v>
      </c>
      <c r="F9" s="126" t="s">
        <v>277</v>
      </c>
      <c r="G9" s="126" t="s">
        <v>278</v>
      </c>
      <c r="H9" s="126" t="s">
        <v>170</v>
      </c>
      <c r="I9" s="126" t="s">
        <v>186</v>
      </c>
      <c r="J9" s="513"/>
    </row>
    <row r="10" spans="1:10" ht="4.5" customHeight="1">
      <c r="B10" s="600"/>
      <c r="C10" s="601"/>
      <c r="D10" s="602"/>
      <c r="E10" s="167"/>
      <c r="F10" s="167"/>
      <c r="G10" s="167"/>
      <c r="H10" s="167"/>
      <c r="I10" s="167"/>
      <c r="J10" s="167"/>
    </row>
    <row r="11" spans="1:10" ht="12" customHeight="1">
      <c r="B11" s="603" t="s">
        <v>367</v>
      </c>
      <c r="C11" s="604"/>
      <c r="D11" s="605"/>
      <c r="E11" s="441">
        <f>E12+E22+E31+E42</f>
        <v>19308698</v>
      </c>
      <c r="F11" s="441">
        <f>F12+F22+F31+F42</f>
        <v>0</v>
      </c>
      <c r="G11" s="441">
        <f>E11+F11</f>
        <v>19308698</v>
      </c>
      <c r="H11" s="441">
        <f>H12+H22+H31+H42</f>
        <v>144282.42000000001</v>
      </c>
      <c r="I11" s="441">
        <f>I12+I22+I31+I42</f>
        <v>8981332.3499999996</v>
      </c>
      <c r="J11" s="313">
        <f>+G11-I11</f>
        <v>10327365.65</v>
      </c>
    </row>
    <row r="12" spans="1:10" ht="12" customHeight="1">
      <c r="B12" s="442"/>
      <c r="C12" s="443" t="s">
        <v>368</v>
      </c>
      <c r="D12" s="444"/>
      <c r="E12" s="387">
        <f>SUM(E13:E20)</f>
        <v>0</v>
      </c>
      <c r="F12" s="387">
        <f>SUM(F13:F20)</f>
        <v>0</v>
      </c>
      <c r="G12" s="441">
        <f t="shared" ref="G12:G75" si="0">E12+F12</f>
        <v>0</v>
      </c>
      <c r="H12" s="445">
        <f>SUM(H13:H20)</f>
        <v>0</v>
      </c>
      <c r="I12" s="445">
        <f>SUM(I13:I20)</f>
        <v>0</v>
      </c>
      <c r="J12" s="441">
        <f t="shared" ref="J12:J75" si="1">G12-H12</f>
        <v>0</v>
      </c>
    </row>
    <row r="13" spans="1:10" s="229" customFormat="1" ht="9.9499999999999993" customHeight="1">
      <c r="A13" s="125"/>
      <c r="B13" s="446"/>
      <c r="C13" s="447"/>
      <c r="D13" s="448" t="s">
        <v>369</v>
      </c>
      <c r="E13" s="349">
        <v>0</v>
      </c>
      <c r="F13" s="349">
        <v>0</v>
      </c>
      <c r="G13" s="313">
        <f t="shared" si="0"/>
        <v>0</v>
      </c>
      <c r="H13" s="349">
        <v>0</v>
      </c>
      <c r="I13" s="349">
        <v>0</v>
      </c>
      <c r="J13" s="313">
        <f t="shared" si="1"/>
        <v>0</v>
      </c>
    </row>
    <row r="14" spans="1:10" s="229" customFormat="1" ht="9.9499999999999993" customHeight="1">
      <c r="A14" s="125"/>
      <c r="B14" s="446"/>
      <c r="C14" s="447"/>
      <c r="D14" s="448" t="s">
        <v>370</v>
      </c>
      <c r="E14" s="349">
        <v>0</v>
      </c>
      <c r="F14" s="349">
        <v>0</v>
      </c>
      <c r="G14" s="313">
        <f t="shared" si="0"/>
        <v>0</v>
      </c>
      <c r="H14" s="349">
        <v>0</v>
      </c>
      <c r="I14" s="349">
        <v>0</v>
      </c>
      <c r="J14" s="313">
        <f t="shared" si="1"/>
        <v>0</v>
      </c>
    </row>
    <row r="15" spans="1:10" s="229" customFormat="1" ht="9.9499999999999993" customHeight="1">
      <c r="A15" s="125"/>
      <c r="B15" s="446"/>
      <c r="C15" s="447"/>
      <c r="D15" s="448" t="s">
        <v>371</v>
      </c>
      <c r="E15" s="349">
        <v>0</v>
      </c>
      <c r="F15" s="349">
        <v>0</v>
      </c>
      <c r="G15" s="313">
        <f t="shared" si="0"/>
        <v>0</v>
      </c>
      <c r="H15" s="349">
        <v>0</v>
      </c>
      <c r="I15" s="349">
        <v>0</v>
      </c>
      <c r="J15" s="313">
        <f t="shared" si="1"/>
        <v>0</v>
      </c>
    </row>
    <row r="16" spans="1:10" s="229" customFormat="1" ht="9.9499999999999993" customHeight="1">
      <c r="A16" s="125"/>
      <c r="B16" s="446"/>
      <c r="C16" s="447"/>
      <c r="D16" s="448" t="s">
        <v>372</v>
      </c>
      <c r="E16" s="349">
        <v>0</v>
      </c>
      <c r="F16" s="349">
        <v>0</v>
      </c>
      <c r="G16" s="313">
        <f t="shared" si="0"/>
        <v>0</v>
      </c>
      <c r="H16" s="349">
        <v>0</v>
      </c>
      <c r="I16" s="349">
        <v>0</v>
      </c>
      <c r="J16" s="313">
        <f t="shared" si="1"/>
        <v>0</v>
      </c>
    </row>
    <row r="17" spans="1:10" s="229" customFormat="1" ht="9.9499999999999993" customHeight="1">
      <c r="A17" s="125"/>
      <c r="B17" s="446"/>
      <c r="C17" s="447"/>
      <c r="D17" s="448" t="s">
        <v>373</v>
      </c>
      <c r="E17" s="349">
        <v>0</v>
      </c>
      <c r="F17" s="349">
        <v>0</v>
      </c>
      <c r="G17" s="313">
        <f t="shared" si="0"/>
        <v>0</v>
      </c>
      <c r="H17" s="349">
        <v>0</v>
      </c>
      <c r="I17" s="349">
        <v>0</v>
      </c>
      <c r="J17" s="313">
        <f t="shared" si="1"/>
        <v>0</v>
      </c>
    </row>
    <row r="18" spans="1:10" s="229" customFormat="1" ht="9.9499999999999993" customHeight="1">
      <c r="A18" s="125"/>
      <c r="B18" s="446"/>
      <c r="C18" s="447"/>
      <c r="D18" s="448" t="s">
        <v>374</v>
      </c>
      <c r="E18" s="349">
        <v>0</v>
      </c>
      <c r="F18" s="349">
        <v>0</v>
      </c>
      <c r="G18" s="313">
        <f t="shared" si="0"/>
        <v>0</v>
      </c>
      <c r="H18" s="349">
        <v>0</v>
      </c>
      <c r="I18" s="349">
        <v>0</v>
      </c>
      <c r="J18" s="313">
        <f t="shared" si="1"/>
        <v>0</v>
      </c>
    </row>
    <row r="19" spans="1:10" s="229" customFormat="1" ht="9.9499999999999993" customHeight="1">
      <c r="A19" s="125"/>
      <c r="B19" s="446"/>
      <c r="C19" s="447"/>
      <c r="D19" s="448" t="s">
        <v>375</v>
      </c>
      <c r="E19" s="349">
        <v>0</v>
      </c>
      <c r="F19" s="349">
        <v>0</v>
      </c>
      <c r="G19" s="313">
        <f t="shared" si="0"/>
        <v>0</v>
      </c>
      <c r="H19" s="349">
        <v>0</v>
      </c>
      <c r="I19" s="349">
        <v>0</v>
      </c>
      <c r="J19" s="313">
        <f t="shared" si="1"/>
        <v>0</v>
      </c>
    </row>
    <row r="20" spans="1:10" s="229" customFormat="1" ht="9.9499999999999993" customHeight="1">
      <c r="A20" s="125"/>
      <c r="B20" s="446"/>
      <c r="C20" s="447"/>
      <c r="D20" s="448" t="s">
        <v>376</v>
      </c>
      <c r="E20" s="349">
        <v>0</v>
      </c>
      <c r="F20" s="349">
        <v>0</v>
      </c>
      <c r="G20" s="313">
        <f t="shared" si="0"/>
        <v>0</v>
      </c>
      <c r="H20" s="349">
        <v>0</v>
      </c>
      <c r="I20" s="349">
        <v>0</v>
      </c>
      <c r="J20" s="313">
        <f t="shared" si="1"/>
        <v>0</v>
      </c>
    </row>
    <row r="21" spans="1:10" s="229" customFormat="1" ht="2.25" hidden="1" customHeight="1">
      <c r="A21" s="125"/>
      <c r="B21" s="350"/>
      <c r="C21" s="259"/>
      <c r="D21" s="351"/>
      <c r="E21" s="348"/>
      <c r="F21" s="348"/>
      <c r="G21" s="313"/>
      <c r="H21" s="348"/>
      <c r="I21" s="348"/>
      <c r="J21" s="313"/>
    </row>
    <row r="22" spans="1:10" s="229" customFormat="1" ht="12" customHeight="1">
      <c r="A22" s="125"/>
      <c r="B22" s="310"/>
      <c r="C22" s="352" t="s">
        <v>377</v>
      </c>
      <c r="D22" s="311"/>
      <c r="E22" s="348">
        <f>SUM(E23:E29)</f>
        <v>19308698</v>
      </c>
      <c r="F22" s="348">
        <f>SUM(F23:F29)</f>
        <v>0</v>
      </c>
      <c r="G22" s="308">
        <f t="shared" si="0"/>
        <v>19308698</v>
      </c>
      <c r="H22" s="449">
        <f>SUM(H23:H29)</f>
        <v>144282.42000000001</v>
      </c>
      <c r="I22" s="449">
        <f>SUM(I23:I29)</f>
        <v>8981332.3499999996</v>
      </c>
      <c r="J22" s="313">
        <f>+G22-I22</f>
        <v>10327365.65</v>
      </c>
    </row>
    <row r="23" spans="1:10" s="229" customFormat="1" ht="9.9499999999999993" customHeight="1">
      <c r="A23" s="125"/>
      <c r="B23" s="353"/>
      <c r="C23" s="354"/>
      <c r="D23" s="424" t="s">
        <v>378</v>
      </c>
      <c r="E23" s="349">
        <v>0</v>
      </c>
      <c r="F23" s="349">
        <v>0</v>
      </c>
      <c r="G23" s="313">
        <f t="shared" si="0"/>
        <v>0</v>
      </c>
      <c r="H23" s="349">
        <v>0</v>
      </c>
      <c r="I23" s="349">
        <v>0</v>
      </c>
      <c r="J23" s="313">
        <f t="shared" si="1"/>
        <v>0</v>
      </c>
    </row>
    <row r="24" spans="1:10" s="229" customFormat="1" ht="9.9499999999999993" customHeight="1">
      <c r="A24" s="125"/>
      <c r="B24" s="353"/>
      <c r="C24" s="354"/>
      <c r="D24" s="424" t="s">
        <v>379</v>
      </c>
      <c r="E24" s="349">
        <v>0</v>
      </c>
      <c r="F24" s="349">
        <v>0</v>
      </c>
      <c r="G24" s="313">
        <f t="shared" si="0"/>
        <v>0</v>
      </c>
      <c r="H24" s="349">
        <v>0</v>
      </c>
      <c r="I24" s="349">
        <v>0</v>
      </c>
      <c r="J24" s="313">
        <f t="shared" si="1"/>
        <v>0</v>
      </c>
    </row>
    <row r="25" spans="1:10" s="229" customFormat="1" ht="9.9499999999999993" customHeight="1">
      <c r="A25" s="125"/>
      <c r="B25" s="353"/>
      <c r="C25" s="354"/>
      <c r="D25" s="424" t="s">
        <v>380</v>
      </c>
      <c r="E25" s="349">
        <v>0</v>
      </c>
      <c r="F25" s="349">
        <v>0</v>
      </c>
      <c r="G25" s="313">
        <f t="shared" si="0"/>
        <v>0</v>
      </c>
      <c r="H25" s="349">
        <v>0</v>
      </c>
      <c r="I25" s="349">
        <v>0</v>
      </c>
      <c r="J25" s="313">
        <f t="shared" si="1"/>
        <v>0</v>
      </c>
    </row>
    <row r="26" spans="1:10" ht="9.9499999999999993" customHeight="1">
      <c r="B26" s="353"/>
      <c r="C26" s="354"/>
      <c r="D26" s="424" t="s">
        <v>381</v>
      </c>
      <c r="E26" s="349">
        <v>0</v>
      </c>
      <c r="F26" s="349">
        <v>0</v>
      </c>
      <c r="G26" s="313">
        <f t="shared" si="0"/>
        <v>0</v>
      </c>
      <c r="H26" s="349">
        <v>0</v>
      </c>
      <c r="I26" s="349">
        <v>0</v>
      </c>
      <c r="J26" s="313">
        <f t="shared" si="1"/>
        <v>0</v>
      </c>
    </row>
    <row r="27" spans="1:10" ht="9.9499999999999993" customHeight="1">
      <c r="B27" s="353"/>
      <c r="C27" s="354"/>
      <c r="D27" s="424" t="s">
        <v>382</v>
      </c>
      <c r="E27" s="349">
        <f>+'Formato 6a'!D10</f>
        <v>19308698</v>
      </c>
      <c r="F27" s="349">
        <f>407936.59-407936.59</f>
        <v>0</v>
      </c>
      <c r="G27" s="313">
        <f t="shared" si="0"/>
        <v>19308698</v>
      </c>
      <c r="H27" s="349">
        <v>144282.42000000001</v>
      </c>
      <c r="I27" s="349">
        <v>8981332.3499999996</v>
      </c>
      <c r="J27" s="313">
        <f>+G27-I27</f>
        <v>10327365.65</v>
      </c>
    </row>
    <row r="28" spans="1:10" ht="9.9499999999999993" customHeight="1">
      <c r="B28" s="353"/>
      <c r="C28" s="354"/>
      <c r="D28" s="424" t="s">
        <v>383</v>
      </c>
      <c r="E28" s="349">
        <v>0</v>
      </c>
      <c r="F28" s="349">
        <v>0</v>
      </c>
      <c r="G28" s="313">
        <f t="shared" si="0"/>
        <v>0</v>
      </c>
      <c r="H28" s="349">
        <v>0</v>
      </c>
      <c r="I28" s="349">
        <v>0</v>
      </c>
      <c r="J28" s="313">
        <f t="shared" si="1"/>
        <v>0</v>
      </c>
    </row>
    <row r="29" spans="1:10" ht="9.9499999999999993" customHeight="1">
      <c r="B29" s="353"/>
      <c r="C29" s="354"/>
      <c r="D29" s="424" t="s">
        <v>384</v>
      </c>
      <c r="E29" s="349">
        <v>0</v>
      </c>
      <c r="F29" s="349">
        <v>0</v>
      </c>
      <c r="G29" s="313">
        <f t="shared" si="0"/>
        <v>0</v>
      </c>
      <c r="H29" s="349">
        <v>0</v>
      </c>
      <c r="I29" s="349">
        <v>0</v>
      </c>
      <c r="J29" s="313">
        <f t="shared" si="1"/>
        <v>0</v>
      </c>
    </row>
    <row r="30" spans="1:10" ht="6.75" hidden="1" customHeight="1">
      <c r="B30" s="350"/>
      <c r="C30" s="259"/>
      <c r="D30" s="351"/>
      <c r="E30" s="348"/>
      <c r="F30" s="348"/>
      <c r="G30" s="313"/>
      <c r="H30" s="348"/>
      <c r="I30" s="348"/>
      <c r="J30" s="313"/>
    </row>
    <row r="31" spans="1:10" ht="12" customHeight="1">
      <c r="B31" s="310"/>
      <c r="C31" s="352" t="s">
        <v>385</v>
      </c>
      <c r="D31" s="311"/>
      <c r="E31" s="348">
        <f>SUM(E32:E40)</f>
        <v>0</v>
      </c>
      <c r="F31" s="348">
        <f>SUM(F32:F40)</f>
        <v>0</v>
      </c>
      <c r="G31" s="308">
        <f t="shared" si="0"/>
        <v>0</v>
      </c>
      <c r="H31" s="348">
        <f>SUM(H32:H40)</f>
        <v>0</v>
      </c>
      <c r="I31" s="348">
        <f>SUM(I32:I40)</f>
        <v>0</v>
      </c>
      <c r="J31" s="308">
        <f t="shared" si="1"/>
        <v>0</v>
      </c>
    </row>
    <row r="32" spans="1:10" ht="9.9499999999999993" customHeight="1">
      <c r="B32" s="353"/>
      <c r="C32" s="354"/>
      <c r="D32" s="231" t="s">
        <v>386</v>
      </c>
      <c r="E32" s="349">
        <v>0</v>
      </c>
      <c r="F32" s="349">
        <v>0</v>
      </c>
      <c r="G32" s="313">
        <f t="shared" si="0"/>
        <v>0</v>
      </c>
      <c r="H32" s="349">
        <v>0</v>
      </c>
      <c r="I32" s="349">
        <v>0</v>
      </c>
      <c r="J32" s="313">
        <f t="shared" si="1"/>
        <v>0</v>
      </c>
    </row>
    <row r="33" spans="2:10" ht="9.9499999999999993" customHeight="1">
      <c r="B33" s="353"/>
      <c r="C33" s="354"/>
      <c r="D33" s="231" t="s">
        <v>387</v>
      </c>
      <c r="E33" s="349">
        <v>0</v>
      </c>
      <c r="F33" s="349">
        <v>0</v>
      </c>
      <c r="G33" s="313">
        <f t="shared" si="0"/>
        <v>0</v>
      </c>
      <c r="H33" s="349">
        <v>0</v>
      </c>
      <c r="I33" s="349">
        <v>0</v>
      </c>
      <c r="J33" s="313">
        <f t="shared" si="1"/>
        <v>0</v>
      </c>
    </row>
    <row r="34" spans="2:10" ht="9.9499999999999993" customHeight="1">
      <c r="B34" s="353"/>
      <c r="C34" s="354"/>
      <c r="D34" s="231" t="s">
        <v>388</v>
      </c>
      <c r="E34" s="349">
        <v>0</v>
      </c>
      <c r="F34" s="349">
        <v>0</v>
      </c>
      <c r="G34" s="313">
        <f t="shared" si="0"/>
        <v>0</v>
      </c>
      <c r="H34" s="349">
        <v>0</v>
      </c>
      <c r="I34" s="349">
        <v>0</v>
      </c>
      <c r="J34" s="313">
        <f t="shared" si="1"/>
        <v>0</v>
      </c>
    </row>
    <row r="35" spans="2:10" ht="9.9499999999999993" customHeight="1">
      <c r="B35" s="353"/>
      <c r="C35" s="354"/>
      <c r="D35" s="231" t="s">
        <v>389</v>
      </c>
      <c r="E35" s="349">
        <v>0</v>
      </c>
      <c r="F35" s="349">
        <v>0</v>
      </c>
      <c r="G35" s="313">
        <f t="shared" si="0"/>
        <v>0</v>
      </c>
      <c r="H35" s="349">
        <v>0</v>
      </c>
      <c r="I35" s="349">
        <v>0</v>
      </c>
      <c r="J35" s="313">
        <f t="shared" si="1"/>
        <v>0</v>
      </c>
    </row>
    <row r="36" spans="2:10" ht="9.9499999999999993" customHeight="1">
      <c r="B36" s="353"/>
      <c r="C36" s="354"/>
      <c r="D36" s="231" t="s">
        <v>390</v>
      </c>
      <c r="E36" s="349">
        <v>0</v>
      </c>
      <c r="F36" s="349">
        <v>0</v>
      </c>
      <c r="G36" s="313">
        <f t="shared" si="0"/>
        <v>0</v>
      </c>
      <c r="H36" s="349">
        <v>0</v>
      </c>
      <c r="I36" s="349">
        <v>0</v>
      </c>
      <c r="J36" s="313">
        <f t="shared" si="1"/>
        <v>0</v>
      </c>
    </row>
    <row r="37" spans="2:10" ht="9.9499999999999993" customHeight="1">
      <c r="B37" s="353"/>
      <c r="C37" s="354"/>
      <c r="D37" s="231" t="s">
        <v>391</v>
      </c>
      <c r="E37" s="349">
        <v>0</v>
      </c>
      <c r="F37" s="349">
        <v>0</v>
      </c>
      <c r="G37" s="313">
        <f t="shared" si="0"/>
        <v>0</v>
      </c>
      <c r="H37" s="349">
        <v>0</v>
      </c>
      <c r="I37" s="349">
        <v>0</v>
      </c>
      <c r="J37" s="313">
        <f t="shared" si="1"/>
        <v>0</v>
      </c>
    </row>
    <row r="38" spans="2:10" ht="9.9499999999999993" customHeight="1">
      <c r="B38" s="353"/>
      <c r="C38" s="354"/>
      <c r="D38" s="231" t="s">
        <v>392</v>
      </c>
      <c r="E38" s="349">
        <v>0</v>
      </c>
      <c r="F38" s="349">
        <v>0</v>
      </c>
      <c r="G38" s="313">
        <f t="shared" si="0"/>
        <v>0</v>
      </c>
      <c r="H38" s="349">
        <v>0</v>
      </c>
      <c r="I38" s="349">
        <v>0</v>
      </c>
      <c r="J38" s="313">
        <f t="shared" si="1"/>
        <v>0</v>
      </c>
    </row>
    <row r="39" spans="2:10" ht="9.9499999999999993" customHeight="1">
      <c r="B39" s="353"/>
      <c r="C39" s="354"/>
      <c r="D39" s="231" t="s">
        <v>393</v>
      </c>
      <c r="E39" s="349">
        <v>0</v>
      </c>
      <c r="F39" s="349">
        <v>0</v>
      </c>
      <c r="G39" s="313">
        <f t="shared" si="0"/>
        <v>0</v>
      </c>
      <c r="H39" s="349">
        <v>0</v>
      </c>
      <c r="I39" s="349">
        <v>0</v>
      </c>
      <c r="J39" s="313">
        <f t="shared" si="1"/>
        <v>0</v>
      </c>
    </row>
    <row r="40" spans="2:10" ht="9.9499999999999993" customHeight="1">
      <c r="B40" s="353"/>
      <c r="C40" s="354"/>
      <c r="D40" s="231" t="s">
        <v>394</v>
      </c>
      <c r="E40" s="349">
        <v>0</v>
      </c>
      <c r="F40" s="349">
        <v>0</v>
      </c>
      <c r="G40" s="313">
        <f t="shared" si="0"/>
        <v>0</v>
      </c>
      <c r="H40" s="349">
        <v>0</v>
      </c>
      <c r="I40" s="349">
        <v>0</v>
      </c>
      <c r="J40" s="313">
        <f t="shared" si="1"/>
        <v>0</v>
      </c>
    </row>
    <row r="41" spans="2:10" ht="1.5" customHeight="1">
      <c r="B41" s="350"/>
      <c r="C41" s="259"/>
      <c r="D41" s="351"/>
      <c r="E41" s="348"/>
      <c r="F41" s="348"/>
      <c r="G41" s="313"/>
      <c r="H41" s="348"/>
      <c r="I41" s="348"/>
      <c r="J41" s="313"/>
    </row>
    <row r="42" spans="2:10" ht="12" customHeight="1">
      <c r="B42" s="310"/>
      <c r="C42" s="352" t="s">
        <v>395</v>
      </c>
      <c r="D42" s="311"/>
      <c r="E42" s="348">
        <f>SUM(E43:E46)</f>
        <v>0</v>
      </c>
      <c r="F42" s="348">
        <f>SUM(F43:F46)</f>
        <v>0</v>
      </c>
      <c r="G42" s="308">
        <f t="shared" si="0"/>
        <v>0</v>
      </c>
      <c r="H42" s="348">
        <f>SUM(H43:H46)</f>
        <v>0</v>
      </c>
      <c r="I42" s="348">
        <f>SUM(I43:I46)</f>
        <v>0</v>
      </c>
      <c r="J42" s="308">
        <f t="shared" si="1"/>
        <v>0</v>
      </c>
    </row>
    <row r="43" spans="2:10" ht="9.9499999999999993" customHeight="1">
      <c r="B43" s="353"/>
      <c r="C43" s="354"/>
      <c r="D43" s="231" t="s">
        <v>396</v>
      </c>
      <c r="E43" s="349">
        <v>0</v>
      </c>
      <c r="F43" s="349">
        <v>0</v>
      </c>
      <c r="G43" s="313">
        <f t="shared" si="0"/>
        <v>0</v>
      </c>
      <c r="H43" s="349">
        <v>0</v>
      </c>
      <c r="I43" s="349">
        <v>0</v>
      </c>
      <c r="J43" s="313">
        <f t="shared" si="1"/>
        <v>0</v>
      </c>
    </row>
    <row r="44" spans="2:10" ht="17.25" customHeight="1">
      <c r="B44" s="353"/>
      <c r="C44" s="354"/>
      <c r="D44" s="231" t="s">
        <v>397</v>
      </c>
      <c r="E44" s="349">
        <v>0</v>
      </c>
      <c r="F44" s="349">
        <v>0</v>
      </c>
      <c r="G44" s="313">
        <f t="shared" si="0"/>
        <v>0</v>
      </c>
      <c r="H44" s="349">
        <v>0</v>
      </c>
      <c r="I44" s="349">
        <v>0</v>
      </c>
      <c r="J44" s="313">
        <f t="shared" si="1"/>
        <v>0</v>
      </c>
    </row>
    <row r="45" spans="2:10" ht="9.9499999999999993" customHeight="1">
      <c r="B45" s="353"/>
      <c r="C45" s="354"/>
      <c r="D45" s="231" t="s">
        <v>398</v>
      </c>
      <c r="E45" s="349">
        <v>0</v>
      </c>
      <c r="F45" s="349">
        <v>0</v>
      </c>
      <c r="G45" s="313">
        <f t="shared" si="0"/>
        <v>0</v>
      </c>
      <c r="H45" s="349">
        <v>0</v>
      </c>
      <c r="I45" s="349">
        <v>0</v>
      </c>
      <c r="J45" s="313">
        <f t="shared" si="1"/>
        <v>0</v>
      </c>
    </row>
    <row r="46" spans="2:10" ht="9.9499999999999993" customHeight="1">
      <c r="B46" s="353"/>
      <c r="C46" s="354"/>
      <c r="D46" s="231" t="s">
        <v>399</v>
      </c>
      <c r="E46" s="349">
        <v>0</v>
      </c>
      <c r="F46" s="349">
        <v>0</v>
      </c>
      <c r="G46" s="313">
        <f t="shared" si="0"/>
        <v>0</v>
      </c>
      <c r="H46" s="349">
        <v>0</v>
      </c>
      <c r="I46" s="349">
        <v>0</v>
      </c>
      <c r="J46" s="313">
        <f t="shared" si="1"/>
        <v>0</v>
      </c>
    </row>
    <row r="47" spans="2:10" ht="2.25" customHeight="1">
      <c r="B47" s="350"/>
      <c r="C47" s="259"/>
      <c r="D47" s="351"/>
      <c r="E47" s="348"/>
      <c r="F47" s="348"/>
      <c r="G47" s="313"/>
      <c r="H47" s="349"/>
      <c r="I47" s="349"/>
      <c r="J47" s="313"/>
    </row>
    <row r="48" spans="2:10" ht="12" customHeight="1">
      <c r="B48" s="597" t="s">
        <v>400</v>
      </c>
      <c r="C48" s="598"/>
      <c r="D48" s="599"/>
      <c r="E48" s="348">
        <f>E49+E59+E68+E79</f>
        <v>0</v>
      </c>
      <c r="F48" s="348">
        <f>F49+F59+F68+F79</f>
        <v>0</v>
      </c>
      <c r="G48" s="308">
        <f t="shared" si="0"/>
        <v>0</v>
      </c>
      <c r="H48" s="348">
        <f>H49+H59+H68+H79</f>
        <v>0</v>
      </c>
      <c r="I48" s="348">
        <f>I49+I59+I68+I79</f>
        <v>0</v>
      </c>
      <c r="J48" s="308">
        <f t="shared" si="1"/>
        <v>0</v>
      </c>
    </row>
    <row r="49" spans="2:10" ht="12" customHeight="1">
      <c r="B49" s="310"/>
      <c r="C49" s="352" t="s">
        <v>368</v>
      </c>
      <c r="D49" s="311"/>
      <c r="E49" s="348">
        <f>SUM(E50:E57)</f>
        <v>0</v>
      </c>
      <c r="F49" s="348">
        <f>SUM(F50:F57)</f>
        <v>0</v>
      </c>
      <c r="G49" s="308">
        <f t="shared" si="0"/>
        <v>0</v>
      </c>
      <c r="H49" s="348">
        <f>H50+H60+H69+H80</f>
        <v>0</v>
      </c>
      <c r="I49" s="348">
        <f>SUM(I50:I57)</f>
        <v>0</v>
      </c>
      <c r="J49" s="308">
        <f t="shared" si="1"/>
        <v>0</v>
      </c>
    </row>
    <row r="50" spans="2:10" ht="9.9499999999999993" customHeight="1">
      <c r="B50" s="353"/>
      <c r="C50" s="354"/>
      <c r="D50" s="231" t="s">
        <v>369</v>
      </c>
      <c r="E50" s="349">
        <v>0</v>
      </c>
      <c r="F50" s="349">
        <v>0</v>
      </c>
      <c r="G50" s="313">
        <f t="shared" si="0"/>
        <v>0</v>
      </c>
      <c r="H50" s="349">
        <v>0</v>
      </c>
      <c r="I50" s="349">
        <v>0</v>
      </c>
      <c r="J50" s="313">
        <f t="shared" si="1"/>
        <v>0</v>
      </c>
    </row>
    <row r="51" spans="2:10" ht="9.9499999999999993" customHeight="1">
      <c r="B51" s="353"/>
      <c r="C51" s="354"/>
      <c r="D51" s="231" t="s">
        <v>370</v>
      </c>
      <c r="E51" s="349">
        <v>0</v>
      </c>
      <c r="F51" s="349">
        <v>0</v>
      </c>
      <c r="G51" s="313">
        <f t="shared" si="0"/>
        <v>0</v>
      </c>
      <c r="H51" s="349">
        <v>0</v>
      </c>
      <c r="I51" s="349">
        <v>0</v>
      </c>
      <c r="J51" s="313">
        <f t="shared" si="1"/>
        <v>0</v>
      </c>
    </row>
    <row r="52" spans="2:10" ht="9.9499999999999993" customHeight="1">
      <c r="B52" s="353"/>
      <c r="C52" s="354"/>
      <c r="D52" s="231" t="s">
        <v>371</v>
      </c>
      <c r="E52" s="349">
        <v>0</v>
      </c>
      <c r="F52" s="349">
        <v>0</v>
      </c>
      <c r="G52" s="313">
        <f t="shared" si="0"/>
        <v>0</v>
      </c>
      <c r="H52" s="349">
        <v>0</v>
      </c>
      <c r="I52" s="349">
        <v>0</v>
      </c>
      <c r="J52" s="313">
        <f t="shared" si="1"/>
        <v>0</v>
      </c>
    </row>
    <row r="53" spans="2:10" ht="9.9499999999999993" customHeight="1">
      <c r="B53" s="355"/>
      <c r="C53" s="356"/>
      <c r="D53" s="346" t="s">
        <v>372</v>
      </c>
      <c r="E53" s="357">
        <v>0</v>
      </c>
      <c r="F53" s="357">
        <v>0</v>
      </c>
      <c r="G53" s="258">
        <f t="shared" si="0"/>
        <v>0</v>
      </c>
      <c r="H53" s="357">
        <v>0</v>
      </c>
      <c r="I53" s="357">
        <v>0</v>
      </c>
      <c r="J53" s="258">
        <f t="shared" si="1"/>
        <v>0</v>
      </c>
    </row>
    <row r="54" spans="2:10" ht="9.9499999999999993" customHeight="1">
      <c r="B54" s="358"/>
      <c r="C54" s="359"/>
      <c r="D54" s="347" t="s">
        <v>373</v>
      </c>
      <c r="E54" s="360">
        <v>0</v>
      </c>
      <c r="F54" s="360">
        <v>0</v>
      </c>
      <c r="G54" s="318">
        <f t="shared" si="0"/>
        <v>0</v>
      </c>
      <c r="H54" s="360">
        <v>0</v>
      </c>
      <c r="I54" s="360">
        <v>0</v>
      </c>
      <c r="J54" s="318">
        <f t="shared" si="1"/>
        <v>0</v>
      </c>
    </row>
    <row r="55" spans="2:10" ht="9.9499999999999993" customHeight="1">
      <c r="B55" s="353"/>
      <c r="C55" s="354"/>
      <c r="D55" s="231" t="s">
        <v>374</v>
      </c>
      <c r="E55" s="349">
        <v>0</v>
      </c>
      <c r="F55" s="349">
        <v>0</v>
      </c>
      <c r="G55" s="313">
        <f t="shared" si="0"/>
        <v>0</v>
      </c>
      <c r="H55" s="349">
        <v>0</v>
      </c>
      <c r="I55" s="349">
        <v>0</v>
      </c>
      <c r="J55" s="313">
        <f t="shared" si="1"/>
        <v>0</v>
      </c>
    </row>
    <row r="56" spans="2:10" ht="9.9499999999999993" customHeight="1">
      <c r="B56" s="353"/>
      <c r="C56" s="354"/>
      <c r="D56" s="231" t="s">
        <v>375</v>
      </c>
      <c r="E56" s="349">
        <v>0</v>
      </c>
      <c r="F56" s="349">
        <v>0</v>
      </c>
      <c r="G56" s="313">
        <f t="shared" si="0"/>
        <v>0</v>
      </c>
      <c r="H56" s="349">
        <v>0</v>
      </c>
      <c r="I56" s="349">
        <v>0</v>
      </c>
      <c r="J56" s="313">
        <f t="shared" si="1"/>
        <v>0</v>
      </c>
    </row>
    <row r="57" spans="2:10" ht="9.9499999999999993" customHeight="1">
      <c r="B57" s="353"/>
      <c r="C57" s="354"/>
      <c r="D57" s="231" t="s">
        <v>376</v>
      </c>
      <c r="E57" s="349">
        <v>0</v>
      </c>
      <c r="F57" s="349">
        <v>0</v>
      </c>
      <c r="G57" s="313">
        <f t="shared" si="0"/>
        <v>0</v>
      </c>
      <c r="H57" s="349">
        <v>0</v>
      </c>
      <c r="I57" s="349">
        <v>0</v>
      </c>
      <c r="J57" s="313">
        <f t="shared" si="1"/>
        <v>0</v>
      </c>
    </row>
    <row r="58" spans="2:10" ht="0.75" customHeight="1">
      <c r="B58" s="350"/>
      <c r="C58" s="259"/>
      <c r="D58" s="351"/>
      <c r="E58" s="348"/>
      <c r="F58" s="348"/>
      <c r="G58" s="313"/>
      <c r="H58" s="348"/>
      <c r="I58" s="348"/>
      <c r="J58" s="313"/>
    </row>
    <row r="59" spans="2:10" ht="12" customHeight="1">
      <c r="B59" s="310"/>
      <c r="C59" s="352" t="s">
        <v>377</v>
      </c>
      <c r="D59" s="311"/>
      <c r="E59" s="348">
        <f>SUM(E60:E66)</f>
        <v>0</v>
      </c>
      <c r="F59" s="348">
        <f>SUM(F60:F66)</f>
        <v>0</v>
      </c>
      <c r="G59" s="308">
        <f t="shared" si="0"/>
        <v>0</v>
      </c>
      <c r="H59" s="348">
        <f>SUM(H60:H66)</f>
        <v>0</v>
      </c>
      <c r="I59" s="348">
        <f>SUM(I60:I66)</f>
        <v>0</v>
      </c>
      <c r="J59" s="308">
        <f t="shared" si="1"/>
        <v>0</v>
      </c>
    </row>
    <row r="60" spans="2:10" ht="9.9499999999999993" customHeight="1">
      <c r="B60" s="353"/>
      <c r="C60" s="354"/>
      <c r="D60" s="231" t="s">
        <v>378</v>
      </c>
      <c r="E60" s="349">
        <v>0</v>
      </c>
      <c r="F60" s="349">
        <v>0</v>
      </c>
      <c r="G60" s="313">
        <f t="shared" si="0"/>
        <v>0</v>
      </c>
      <c r="H60" s="349">
        <v>0</v>
      </c>
      <c r="I60" s="349">
        <v>0</v>
      </c>
      <c r="J60" s="313">
        <f t="shared" si="1"/>
        <v>0</v>
      </c>
    </row>
    <row r="61" spans="2:10" ht="9.9499999999999993" customHeight="1">
      <c r="B61" s="353"/>
      <c r="C61" s="354"/>
      <c r="D61" s="231" t="s">
        <v>379</v>
      </c>
      <c r="E61" s="349">
        <v>0</v>
      </c>
      <c r="F61" s="349">
        <v>0</v>
      </c>
      <c r="G61" s="313">
        <f t="shared" si="0"/>
        <v>0</v>
      </c>
      <c r="H61" s="349">
        <v>0</v>
      </c>
      <c r="I61" s="349">
        <v>0</v>
      </c>
      <c r="J61" s="313">
        <f t="shared" si="1"/>
        <v>0</v>
      </c>
    </row>
    <row r="62" spans="2:10" ht="9.9499999999999993" customHeight="1">
      <c r="B62" s="353"/>
      <c r="C62" s="354"/>
      <c r="D62" s="231" t="s">
        <v>380</v>
      </c>
      <c r="E62" s="349">
        <v>0</v>
      </c>
      <c r="F62" s="349">
        <v>0</v>
      </c>
      <c r="G62" s="313">
        <f t="shared" si="0"/>
        <v>0</v>
      </c>
      <c r="H62" s="349">
        <v>0</v>
      </c>
      <c r="I62" s="349">
        <v>0</v>
      </c>
      <c r="J62" s="313">
        <f t="shared" si="1"/>
        <v>0</v>
      </c>
    </row>
    <row r="63" spans="2:10" ht="9.9499999999999993" customHeight="1">
      <c r="B63" s="353"/>
      <c r="C63" s="354"/>
      <c r="D63" s="231" t="s">
        <v>381</v>
      </c>
      <c r="E63" s="349">
        <v>0</v>
      </c>
      <c r="F63" s="349">
        <v>0</v>
      </c>
      <c r="G63" s="313">
        <f t="shared" si="0"/>
        <v>0</v>
      </c>
      <c r="H63" s="349">
        <v>0</v>
      </c>
      <c r="I63" s="349">
        <v>0</v>
      </c>
      <c r="J63" s="313">
        <f t="shared" si="1"/>
        <v>0</v>
      </c>
    </row>
    <row r="64" spans="2:10" ht="9.9499999999999993" customHeight="1">
      <c r="B64" s="353"/>
      <c r="C64" s="354"/>
      <c r="D64" s="231" t="s">
        <v>382</v>
      </c>
      <c r="E64" s="349">
        <v>0</v>
      </c>
      <c r="F64" s="349">
        <v>0</v>
      </c>
      <c r="G64" s="313">
        <f t="shared" si="0"/>
        <v>0</v>
      </c>
      <c r="H64" s="349">
        <v>0</v>
      </c>
      <c r="I64" s="349">
        <v>0</v>
      </c>
      <c r="J64" s="313">
        <f t="shared" si="1"/>
        <v>0</v>
      </c>
    </row>
    <row r="65" spans="1:10" ht="9.9499999999999993" customHeight="1">
      <c r="B65" s="353"/>
      <c r="C65" s="354"/>
      <c r="D65" s="231" t="s">
        <v>383</v>
      </c>
      <c r="E65" s="349">
        <v>0</v>
      </c>
      <c r="F65" s="349">
        <v>0</v>
      </c>
      <c r="G65" s="313">
        <f t="shared" si="0"/>
        <v>0</v>
      </c>
      <c r="H65" s="349">
        <v>0</v>
      </c>
      <c r="I65" s="349">
        <v>0</v>
      </c>
      <c r="J65" s="313">
        <f t="shared" si="1"/>
        <v>0</v>
      </c>
    </row>
    <row r="66" spans="1:10" ht="9.9499999999999993" customHeight="1">
      <c r="B66" s="353"/>
      <c r="C66" s="354"/>
      <c r="D66" s="231" t="s">
        <v>384</v>
      </c>
      <c r="E66" s="349">
        <v>0</v>
      </c>
      <c r="F66" s="349">
        <v>0</v>
      </c>
      <c r="G66" s="313">
        <f t="shared" si="0"/>
        <v>0</v>
      </c>
      <c r="H66" s="349">
        <v>0</v>
      </c>
      <c r="I66" s="349">
        <v>0</v>
      </c>
      <c r="J66" s="313">
        <f t="shared" si="1"/>
        <v>0</v>
      </c>
    </row>
    <row r="67" spans="1:10" ht="0.75" customHeight="1">
      <c r="B67" s="350"/>
      <c r="C67" s="259"/>
      <c r="D67" s="351"/>
      <c r="E67" s="348"/>
      <c r="F67" s="348"/>
      <c r="G67" s="313"/>
      <c r="H67" s="348"/>
      <c r="I67" s="348"/>
      <c r="J67" s="313"/>
    </row>
    <row r="68" spans="1:10" ht="12" customHeight="1">
      <c r="B68" s="310"/>
      <c r="C68" s="352" t="s">
        <v>385</v>
      </c>
      <c r="D68" s="311"/>
      <c r="E68" s="348">
        <f>SUM(E69:E77)</f>
        <v>0</v>
      </c>
      <c r="F68" s="348">
        <f>SUM(F69:F77)</f>
        <v>0</v>
      </c>
      <c r="G68" s="308">
        <f t="shared" si="0"/>
        <v>0</v>
      </c>
      <c r="H68" s="348">
        <f>SUM(H69:H77)</f>
        <v>0</v>
      </c>
      <c r="I68" s="348">
        <f>SUM(I69:I77)</f>
        <v>0</v>
      </c>
      <c r="J68" s="308">
        <f t="shared" si="1"/>
        <v>0</v>
      </c>
    </row>
    <row r="69" spans="1:10" ht="9.9499999999999993" customHeight="1">
      <c r="B69" s="353"/>
      <c r="C69" s="354"/>
      <c r="D69" s="231" t="s">
        <v>386</v>
      </c>
      <c r="E69" s="349">
        <v>0</v>
      </c>
      <c r="F69" s="349">
        <v>0</v>
      </c>
      <c r="G69" s="313">
        <f t="shared" si="0"/>
        <v>0</v>
      </c>
      <c r="H69" s="349">
        <v>0</v>
      </c>
      <c r="I69" s="349">
        <v>0</v>
      </c>
      <c r="J69" s="313">
        <f t="shared" si="1"/>
        <v>0</v>
      </c>
    </row>
    <row r="70" spans="1:10" s="229" customFormat="1" ht="9.9499999999999993" customHeight="1">
      <c r="A70" s="125"/>
      <c r="B70" s="353"/>
      <c r="C70" s="354"/>
      <c r="D70" s="465" t="s">
        <v>387</v>
      </c>
      <c r="E70" s="349">
        <v>0</v>
      </c>
      <c r="F70" s="349">
        <v>0</v>
      </c>
      <c r="G70" s="313">
        <f t="shared" si="0"/>
        <v>0</v>
      </c>
      <c r="H70" s="349">
        <v>0</v>
      </c>
      <c r="I70" s="349">
        <v>0</v>
      </c>
      <c r="J70" s="313">
        <f t="shared" si="1"/>
        <v>0</v>
      </c>
    </row>
    <row r="71" spans="1:10" s="229" customFormat="1" ht="9.9499999999999993" customHeight="1">
      <c r="A71" s="125"/>
      <c r="B71" s="353"/>
      <c r="C71" s="354"/>
      <c r="D71" s="465" t="s">
        <v>388</v>
      </c>
      <c r="E71" s="349">
        <v>0</v>
      </c>
      <c r="F71" s="349">
        <v>0</v>
      </c>
      <c r="G71" s="313">
        <f t="shared" si="0"/>
        <v>0</v>
      </c>
      <c r="H71" s="349">
        <v>0</v>
      </c>
      <c r="I71" s="349">
        <v>0</v>
      </c>
      <c r="J71" s="313">
        <f t="shared" si="1"/>
        <v>0</v>
      </c>
    </row>
    <row r="72" spans="1:10" s="229" customFormat="1" ht="9.9499999999999993" customHeight="1">
      <c r="A72" s="125"/>
      <c r="B72" s="353"/>
      <c r="C72" s="354"/>
      <c r="D72" s="465" t="s">
        <v>389</v>
      </c>
      <c r="E72" s="349">
        <v>0</v>
      </c>
      <c r="F72" s="349">
        <v>0</v>
      </c>
      <c r="G72" s="313">
        <f t="shared" si="0"/>
        <v>0</v>
      </c>
      <c r="H72" s="349">
        <v>0</v>
      </c>
      <c r="I72" s="349">
        <v>0</v>
      </c>
      <c r="J72" s="313">
        <f t="shared" si="1"/>
        <v>0</v>
      </c>
    </row>
    <row r="73" spans="1:10" s="229" customFormat="1" ht="9.9499999999999993" customHeight="1">
      <c r="A73" s="125"/>
      <c r="B73" s="353"/>
      <c r="C73" s="354"/>
      <c r="D73" s="465" t="s">
        <v>390</v>
      </c>
      <c r="E73" s="349">
        <v>0</v>
      </c>
      <c r="F73" s="349">
        <v>0</v>
      </c>
      <c r="G73" s="313">
        <f t="shared" si="0"/>
        <v>0</v>
      </c>
      <c r="H73" s="349">
        <v>0</v>
      </c>
      <c r="I73" s="349">
        <v>0</v>
      </c>
      <c r="J73" s="313">
        <f t="shared" si="1"/>
        <v>0</v>
      </c>
    </row>
    <row r="74" spans="1:10" s="229" customFormat="1" ht="9.9499999999999993" customHeight="1">
      <c r="A74" s="125"/>
      <c r="B74" s="353"/>
      <c r="C74" s="354"/>
      <c r="D74" s="465" t="s">
        <v>391</v>
      </c>
      <c r="E74" s="349">
        <v>0</v>
      </c>
      <c r="F74" s="349">
        <v>0</v>
      </c>
      <c r="G74" s="313">
        <f t="shared" si="0"/>
        <v>0</v>
      </c>
      <c r="H74" s="349">
        <v>0</v>
      </c>
      <c r="I74" s="349">
        <v>0</v>
      </c>
      <c r="J74" s="313">
        <f t="shared" si="1"/>
        <v>0</v>
      </c>
    </row>
    <row r="75" spans="1:10" s="229" customFormat="1" ht="9.9499999999999993" customHeight="1">
      <c r="A75" s="125"/>
      <c r="B75" s="353"/>
      <c r="C75" s="354"/>
      <c r="D75" s="465" t="s">
        <v>392</v>
      </c>
      <c r="E75" s="349">
        <v>0</v>
      </c>
      <c r="F75" s="349">
        <v>0</v>
      </c>
      <c r="G75" s="313">
        <f t="shared" si="0"/>
        <v>0</v>
      </c>
      <c r="H75" s="349">
        <v>0</v>
      </c>
      <c r="I75" s="349">
        <v>0</v>
      </c>
      <c r="J75" s="313">
        <f t="shared" si="1"/>
        <v>0</v>
      </c>
    </row>
    <row r="76" spans="1:10" s="229" customFormat="1" ht="9.9499999999999993" customHeight="1">
      <c r="A76" s="125"/>
      <c r="B76" s="353"/>
      <c r="C76" s="354"/>
      <c r="D76" s="465" t="s">
        <v>393</v>
      </c>
      <c r="E76" s="349">
        <v>0</v>
      </c>
      <c r="F76" s="349">
        <v>0</v>
      </c>
      <c r="G76" s="313">
        <f t="shared" ref="G76:G85" si="2">E76+F76</f>
        <v>0</v>
      </c>
      <c r="H76" s="349">
        <v>0</v>
      </c>
      <c r="I76" s="349">
        <v>0</v>
      </c>
      <c r="J76" s="313">
        <f t="shared" ref="J76:J83" si="3">G76-H76</f>
        <v>0</v>
      </c>
    </row>
    <row r="77" spans="1:10" s="229" customFormat="1" ht="9.9499999999999993" customHeight="1">
      <c r="A77" s="125"/>
      <c r="B77" s="353"/>
      <c r="C77" s="354"/>
      <c r="D77" s="465" t="s">
        <v>394</v>
      </c>
      <c r="E77" s="349">
        <v>0</v>
      </c>
      <c r="F77" s="349">
        <v>0</v>
      </c>
      <c r="G77" s="313">
        <f t="shared" si="2"/>
        <v>0</v>
      </c>
      <c r="H77" s="349">
        <v>0</v>
      </c>
      <c r="I77" s="349">
        <v>0</v>
      </c>
      <c r="J77" s="313">
        <f t="shared" si="3"/>
        <v>0</v>
      </c>
    </row>
    <row r="78" spans="1:10" s="229" customFormat="1" ht="2.25" customHeight="1">
      <c r="A78" s="125"/>
      <c r="B78" s="350"/>
      <c r="C78" s="259"/>
      <c r="D78" s="351"/>
      <c r="E78" s="348"/>
      <c r="F78" s="348"/>
      <c r="G78" s="313"/>
      <c r="H78" s="348"/>
      <c r="I78" s="348"/>
      <c r="J78" s="313"/>
    </row>
    <row r="79" spans="1:10" s="229" customFormat="1" ht="12" customHeight="1">
      <c r="A79" s="125"/>
      <c r="B79" s="310"/>
      <c r="C79" s="352" t="s">
        <v>395</v>
      </c>
      <c r="D79" s="311"/>
      <c r="E79" s="348">
        <f>SUM(E80:E83)</f>
        <v>0</v>
      </c>
      <c r="F79" s="348">
        <f>SUM(F80:F83)</f>
        <v>0</v>
      </c>
      <c r="G79" s="308">
        <f t="shared" si="2"/>
        <v>0</v>
      </c>
      <c r="H79" s="348">
        <f>SUM(H80:H83)</f>
        <v>0</v>
      </c>
      <c r="I79" s="348">
        <f>SUM(I80:I83)</f>
        <v>0</v>
      </c>
      <c r="J79" s="308">
        <f t="shared" si="3"/>
        <v>0</v>
      </c>
    </row>
    <row r="80" spans="1:10" s="229" customFormat="1" ht="9.9499999999999993" customHeight="1">
      <c r="A80" s="125"/>
      <c r="B80" s="353"/>
      <c r="C80" s="354"/>
      <c r="D80" s="465" t="s">
        <v>396</v>
      </c>
      <c r="E80" s="349">
        <v>0</v>
      </c>
      <c r="F80" s="349">
        <v>0</v>
      </c>
      <c r="G80" s="313">
        <f t="shared" si="2"/>
        <v>0</v>
      </c>
      <c r="H80" s="349">
        <v>0</v>
      </c>
      <c r="I80" s="349">
        <v>0</v>
      </c>
      <c r="J80" s="313">
        <f t="shared" si="3"/>
        <v>0</v>
      </c>
    </row>
    <row r="81" spans="1:10" s="229" customFormat="1" ht="15.75" customHeight="1">
      <c r="A81" s="125"/>
      <c r="B81" s="353"/>
      <c r="C81" s="354"/>
      <c r="D81" s="465" t="s">
        <v>397</v>
      </c>
      <c r="E81" s="349">
        <v>0</v>
      </c>
      <c r="F81" s="349">
        <v>0</v>
      </c>
      <c r="G81" s="313">
        <f t="shared" si="2"/>
        <v>0</v>
      </c>
      <c r="H81" s="349">
        <v>0</v>
      </c>
      <c r="I81" s="349">
        <v>0</v>
      </c>
      <c r="J81" s="313">
        <f t="shared" si="3"/>
        <v>0</v>
      </c>
    </row>
    <row r="82" spans="1:10" s="229" customFormat="1" ht="9.9499999999999993" customHeight="1">
      <c r="A82" s="125"/>
      <c r="B82" s="353"/>
      <c r="C82" s="354"/>
      <c r="D82" s="465" t="s">
        <v>398</v>
      </c>
      <c r="E82" s="349">
        <v>0</v>
      </c>
      <c r="F82" s="349">
        <v>0</v>
      </c>
      <c r="G82" s="313">
        <f t="shared" si="2"/>
        <v>0</v>
      </c>
      <c r="H82" s="349">
        <v>0</v>
      </c>
      <c r="I82" s="349">
        <v>0</v>
      </c>
      <c r="J82" s="313">
        <f t="shared" si="3"/>
        <v>0</v>
      </c>
    </row>
    <row r="83" spans="1:10" s="229" customFormat="1" ht="9.9499999999999993" customHeight="1">
      <c r="A83" s="125"/>
      <c r="B83" s="353"/>
      <c r="C83" s="354"/>
      <c r="D83" s="465" t="s">
        <v>399</v>
      </c>
      <c r="E83" s="349">
        <v>0</v>
      </c>
      <c r="F83" s="349">
        <v>0</v>
      </c>
      <c r="G83" s="313">
        <f t="shared" si="2"/>
        <v>0</v>
      </c>
      <c r="H83" s="349">
        <v>0</v>
      </c>
      <c r="I83" s="349">
        <v>0</v>
      </c>
      <c r="J83" s="313">
        <f t="shared" si="3"/>
        <v>0</v>
      </c>
    </row>
    <row r="84" spans="1:10" s="229" customFormat="1" ht="2.25" customHeight="1">
      <c r="A84" s="125"/>
      <c r="B84" s="350"/>
      <c r="C84" s="259"/>
      <c r="D84" s="351"/>
      <c r="E84" s="348"/>
      <c r="F84" s="348"/>
      <c r="G84" s="313"/>
      <c r="H84" s="348"/>
      <c r="I84" s="348"/>
      <c r="J84" s="313"/>
    </row>
    <row r="85" spans="1:10" s="229" customFormat="1" ht="12" customHeight="1">
      <c r="A85" s="125"/>
      <c r="B85" s="597" t="s">
        <v>354</v>
      </c>
      <c r="C85" s="598"/>
      <c r="D85" s="599"/>
      <c r="E85" s="387">
        <f>E11+E48</f>
        <v>19308698</v>
      </c>
      <c r="F85" s="387">
        <f>F11+F48</f>
        <v>0</v>
      </c>
      <c r="G85" s="441">
        <f t="shared" si="2"/>
        <v>19308698</v>
      </c>
      <c r="H85" s="441">
        <f>H11+H48</f>
        <v>144282.42000000001</v>
      </c>
      <c r="I85" s="387">
        <f>I11+I48</f>
        <v>8981332.3499999996</v>
      </c>
      <c r="J85" s="441">
        <f>+G85-I85</f>
        <v>10327365.65</v>
      </c>
    </row>
    <row r="86" spans="1:10" s="229" customFormat="1" ht="6.95" customHeight="1">
      <c r="A86" s="125"/>
      <c r="B86" s="466"/>
      <c r="C86" s="467"/>
      <c r="D86" s="468"/>
      <c r="E86" s="469"/>
      <c r="F86" s="469"/>
      <c r="G86" s="469"/>
      <c r="H86" s="469"/>
      <c r="I86" s="469"/>
      <c r="J86" s="258"/>
    </row>
    <row r="87" spans="1:10" s="229" customFormat="1" ht="12" customHeight="1">
      <c r="A87" s="305"/>
      <c r="B87" s="389" t="s">
        <v>679</v>
      </c>
      <c r="C87" s="259"/>
      <c r="D87" s="470"/>
      <c r="E87" s="471"/>
      <c r="F87" s="471"/>
      <c r="G87" s="471"/>
      <c r="H87" s="471"/>
      <c r="I87" s="471"/>
      <c r="J87" s="260"/>
    </row>
    <row r="88" spans="1:10" s="229" customFormat="1" ht="12" customHeight="1">
      <c r="A88" s="125"/>
      <c r="B88" s="259"/>
      <c r="C88" s="259"/>
      <c r="D88" s="470"/>
      <c r="E88" s="471"/>
      <c r="F88" s="471"/>
      <c r="G88" s="471"/>
      <c r="H88" s="471"/>
      <c r="I88" s="471"/>
      <c r="J88" s="260"/>
    </row>
    <row r="89" spans="1:10" ht="12" customHeight="1">
      <c r="B89" s="168"/>
      <c r="C89" s="168"/>
      <c r="D89" s="202"/>
      <c r="E89" s="203"/>
      <c r="F89" s="203"/>
      <c r="G89" s="203"/>
      <c r="H89" s="203"/>
      <c r="I89" s="203"/>
      <c r="J89" s="194"/>
    </row>
    <row r="90" spans="1:10" ht="12" customHeight="1">
      <c r="B90" s="168"/>
      <c r="C90" s="168"/>
      <c r="D90" s="202"/>
      <c r="E90" s="203"/>
      <c r="F90" s="203"/>
      <c r="G90" s="203"/>
      <c r="H90" s="203"/>
      <c r="I90" s="203"/>
      <c r="J90" s="194"/>
    </row>
    <row r="91" spans="1:10" ht="12" customHeight="1">
      <c r="B91" s="168"/>
      <c r="C91" s="168"/>
      <c r="D91" s="202"/>
      <c r="E91" s="203"/>
      <c r="F91" s="203"/>
      <c r="G91" s="203"/>
      <c r="H91" s="203"/>
      <c r="I91" s="203"/>
      <c r="J91" s="194"/>
    </row>
    <row r="92" spans="1:10" ht="12" customHeight="1">
      <c r="B92" s="168"/>
      <c r="C92" s="168"/>
      <c r="D92" s="202"/>
      <c r="E92" s="203"/>
      <c r="F92" s="203"/>
      <c r="G92" s="203"/>
      <c r="H92" s="203"/>
      <c r="I92" s="203"/>
      <c r="J92" s="194"/>
    </row>
    <row r="93" spans="1:10" ht="12" customHeight="1">
      <c r="B93" s="168"/>
      <c r="C93" s="168"/>
      <c r="D93" s="202"/>
      <c r="E93" s="203"/>
      <c r="F93" s="203"/>
      <c r="G93" s="203"/>
      <c r="H93" s="203"/>
      <c r="I93" s="203"/>
      <c r="J93" s="194"/>
    </row>
    <row r="94" spans="1:10" ht="12" customHeight="1">
      <c r="B94" s="168"/>
      <c r="C94" s="168"/>
      <c r="D94" s="202"/>
      <c r="E94" s="203"/>
      <c r="F94" s="203"/>
      <c r="G94" s="203"/>
      <c r="H94" s="203"/>
      <c r="I94" s="203"/>
      <c r="J94" s="194"/>
    </row>
    <row r="95" spans="1:10" ht="12" customHeight="1">
      <c r="B95" s="191"/>
      <c r="C95" s="191"/>
      <c r="D95" s="197"/>
      <c r="E95" s="570"/>
      <c r="F95" s="570"/>
      <c r="H95" s="204"/>
      <c r="I95" s="564"/>
      <c r="J95" s="564"/>
    </row>
    <row r="96" spans="1:10" ht="12" customHeight="1">
      <c r="A96" s="190"/>
      <c r="B96" s="192"/>
      <c r="C96" s="192"/>
      <c r="D96" s="199"/>
      <c r="E96" s="567"/>
      <c r="F96" s="567"/>
      <c r="H96" s="205"/>
      <c r="I96" s="568"/>
      <c r="J96" s="568"/>
    </row>
    <row r="97" spans="2:10" ht="12" customHeight="1">
      <c r="B97" s="191"/>
      <c r="C97" s="191"/>
      <c r="D97" s="191"/>
      <c r="E97" s="191"/>
      <c r="F97" s="191"/>
      <c r="G97" s="191"/>
      <c r="H97" s="191"/>
      <c r="I97" s="191"/>
      <c r="J97" s="191"/>
    </row>
  </sheetData>
  <sheetProtection selectLockedCells="1"/>
  <mergeCells count="18"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  <mergeCell ref="I95:J95"/>
    <mergeCell ref="I96:J96"/>
    <mergeCell ref="E95:F95"/>
    <mergeCell ref="E96:F96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47"/>
  <sheetViews>
    <sheetView showGridLines="0" zoomScale="120" zoomScaleNormal="120" workbookViewId="0">
      <selection activeCell="B3" sqref="B3:J3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71" t="s">
        <v>610</v>
      </c>
      <c r="C1" s="571"/>
      <c r="D1" s="571"/>
      <c r="E1" s="571"/>
      <c r="F1" s="571"/>
      <c r="G1" s="571"/>
      <c r="H1" s="571"/>
      <c r="I1" s="571"/>
      <c r="J1" s="571"/>
      <c r="K1" s="1"/>
    </row>
    <row r="2" spans="1:11" customFormat="1" ht="15.75" customHeight="1">
      <c r="A2" s="1"/>
      <c r="B2" s="572" t="s">
        <v>401</v>
      </c>
      <c r="C2" s="572"/>
      <c r="D2" s="572"/>
      <c r="E2" s="572"/>
      <c r="F2" s="572"/>
      <c r="G2" s="572"/>
      <c r="H2" s="572"/>
      <c r="I2" s="572"/>
      <c r="J2" s="572"/>
      <c r="K2" s="1"/>
    </row>
    <row r="3" spans="1:11">
      <c r="B3" s="477" t="s">
        <v>677</v>
      </c>
      <c r="C3" s="478"/>
      <c r="D3" s="478"/>
      <c r="E3" s="478"/>
      <c r="F3" s="478"/>
      <c r="G3" s="478"/>
      <c r="H3" s="478"/>
      <c r="I3" s="478"/>
      <c r="J3" s="479"/>
    </row>
    <row r="4" spans="1:11">
      <c r="B4" s="529" t="s">
        <v>272</v>
      </c>
      <c r="C4" s="530"/>
      <c r="D4" s="530"/>
      <c r="E4" s="530"/>
      <c r="F4" s="530"/>
      <c r="G4" s="530"/>
      <c r="H4" s="530"/>
      <c r="I4" s="530"/>
      <c r="J4" s="531"/>
    </row>
    <row r="5" spans="1:11">
      <c r="B5" s="579" t="str">
        <f>+'Formato 6c'!B6:J6</f>
        <v>Al 30 de Junio de 2022</v>
      </c>
      <c r="C5" s="580"/>
      <c r="D5" s="580"/>
      <c r="E5" s="580"/>
      <c r="F5" s="580"/>
      <c r="G5" s="580"/>
      <c r="H5" s="580"/>
      <c r="I5" s="580"/>
      <c r="J5" s="581"/>
    </row>
    <row r="6" spans="1:11">
      <c r="B6" s="620"/>
      <c r="C6" s="621"/>
      <c r="D6" s="621"/>
      <c r="E6" s="621"/>
      <c r="F6" s="621"/>
      <c r="G6" s="621"/>
      <c r="H6" s="621"/>
      <c r="I6" s="621"/>
      <c r="J6" s="622"/>
    </row>
    <row r="7" spans="1:11">
      <c r="B7" s="532" t="s">
        <v>2</v>
      </c>
      <c r="C7" s="533"/>
      <c r="D7" s="533"/>
      <c r="E7" s="533"/>
      <c r="F7" s="533"/>
      <c r="G7" s="533"/>
      <c r="H7" s="533"/>
      <c r="I7" s="533"/>
      <c r="J7" s="534"/>
    </row>
    <row r="8" spans="1:11">
      <c r="B8" s="528" t="s">
        <v>3</v>
      </c>
      <c r="C8" s="528"/>
      <c r="D8" s="528"/>
      <c r="E8" s="513" t="s">
        <v>275</v>
      </c>
      <c r="F8" s="513"/>
      <c r="G8" s="513"/>
      <c r="H8" s="513"/>
      <c r="I8" s="513"/>
      <c r="J8" s="513" t="s">
        <v>667</v>
      </c>
    </row>
    <row r="9" spans="1:11" ht="21" customHeight="1">
      <c r="B9" s="528"/>
      <c r="C9" s="528"/>
      <c r="D9" s="528"/>
      <c r="E9" s="126" t="s">
        <v>660</v>
      </c>
      <c r="F9" s="126" t="s">
        <v>277</v>
      </c>
      <c r="G9" s="126" t="s">
        <v>278</v>
      </c>
      <c r="H9" s="126" t="s">
        <v>402</v>
      </c>
      <c r="I9" s="126" t="s">
        <v>186</v>
      </c>
      <c r="J9" s="513"/>
    </row>
    <row r="10" spans="1:11" ht="21.75" customHeight="1">
      <c r="B10" s="617" t="s">
        <v>403</v>
      </c>
      <c r="C10" s="618"/>
      <c r="D10" s="619"/>
      <c r="E10" s="453">
        <f>E11+E12+E13+E16+E17+E20</f>
        <v>16886221</v>
      </c>
      <c r="F10" s="453">
        <f>F11+F12+F13+F16+F17+F20</f>
        <v>-7.2759576141834259E-12</v>
      </c>
      <c r="G10" s="453">
        <f>E10+F10</f>
        <v>16886221</v>
      </c>
      <c r="H10" s="453">
        <f>H11+H12+H13+H16+H17+H20</f>
        <v>114073.42000000001</v>
      </c>
      <c r="I10" s="453">
        <f>I11+I12+I13+I16+I17+I20</f>
        <v>7009964.29</v>
      </c>
      <c r="J10" s="453">
        <f>G10-H10</f>
        <v>16772147.58</v>
      </c>
    </row>
    <row r="11" spans="1:11" ht="27.75" customHeight="1">
      <c r="B11" s="310"/>
      <c r="C11" s="608" t="s">
        <v>404</v>
      </c>
      <c r="D11" s="609"/>
      <c r="E11" s="440">
        <f>+'Formato 6a'!D11</f>
        <v>16886221</v>
      </c>
      <c r="F11" s="440">
        <f>+'Formato 6a'!E11</f>
        <v>-7.2759576141834259E-12</v>
      </c>
      <c r="G11" s="452">
        <f>E11+F11</f>
        <v>16886221</v>
      </c>
      <c r="H11" s="440">
        <f>+'Formato 6a'!G11</f>
        <v>114073.42000000001</v>
      </c>
      <c r="I11" s="440">
        <f>+'Formato 6a'!H11</f>
        <v>7009964.29</v>
      </c>
      <c r="J11" s="452">
        <f>+G11-I11</f>
        <v>9876256.7100000009</v>
      </c>
    </row>
    <row r="12" spans="1:11" ht="27.75" customHeight="1">
      <c r="B12" s="310"/>
      <c r="C12" s="608" t="s">
        <v>405</v>
      </c>
      <c r="D12" s="609"/>
      <c r="E12" s="309">
        <v>0</v>
      </c>
      <c r="F12" s="309">
        <v>0</v>
      </c>
      <c r="G12" s="313">
        <f t="shared" ref="G12:G33" si="0">E12+F12</f>
        <v>0</v>
      </c>
      <c r="H12" s="309">
        <v>0</v>
      </c>
      <c r="I12" s="309">
        <v>0</v>
      </c>
      <c r="J12" s="313">
        <f t="shared" ref="J12:J33" si="1">G12-H12</f>
        <v>0</v>
      </c>
    </row>
    <row r="13" spans="1:11" ht="27.75" customHeight="1">
      <c r="B13" s="310"/>
      <c r="C13" s="608" t="s">
        <v>406</v>
      </c>
      <c r="D13" s="609"/>
      <c r="E13" s="313">
        <f>E14+E15</f>
        <v>0</v>
      </c>
      <c r="F13" s="313">
        <f>F14+F15</f>
        <v>0</v>
      </c>
      <c r="G13" s="313">
        <f t="shared" si="0"/>
        <v>0</v>
      </c>
      <c r="H13" s="313">
        <f>H14+H15</f>
        <v>0</v>
      </c>
      <c r="I13" s="313">
        <f>I14+I15</f>
        <v>0</v>
      </c>
      <c r="J13" s="313">
        <f t="shared" si="1"/>
        <v>0</v>
      </c>
    </row>
    <row r="14" spans="1:11" ht="27.75" customHeight="1">
      <c r="B14" s="310"/>
      <c r="C14" s="423"/>
      <c r="D14" s="424" t="s">
        <v>407</v>
      </c>
      <c r="E14" s="309">
        <v>0</v>
      </c>
      <c r="F14" s="309">
        <v>0</v>
      </c>
      <c r="G14" s="313">
        <f t="shared" si="0"/>
        <v>0</v>
      </c>
      <c r="H14" s="309">
        <v>0</v>
      </c>
      <c r="I14" s="172">
        <v>0</v>
      </c>
      <c r="J14" s="313">
        <f t="shared" si="1"/>
        <v>0</v>
      </c>
    </row>
    <row r="15" spans="1:11" ht="27.75" customHeight="1">
      <c r="B15" s="310"/>
      <c r="C15" s="423"/>
      <c r="D15" s="424" t="s">
        <v>408</v>
      </c>
      <c r="E15" s="309">
        <v>0</v>
      </c>
      <c r="F15" s="309">
        <v>0</v>
      </c>
      <c r="G15" s="313">
        <f t="shared" si="0"/>
        <v>0</v>
      </c>
      <c r="H15" s="309">
        <v>0</v>
      </c>
      <c r="I15" s="172">
        <v>0</v>
      </c>
      <c r="J15" s="313">
        <f t="shared" si="1"/>
        <v>0</v>
      </c>
    </row>
    <row r="16" spans="1:11" ht="27.75" customHeight="1">
      <c r="B16" s="310"/>
      <c r="C16" s="608" t="s">
        <v>409</v>
      </c>
      <c r="D16" s="609"/>
      <c r="E16" s="309">
        <v>0</v>
      </c>
      <c r="F16" s="309">
        <v>0</v>
      </c>
      <c r="G16" s="313">
        <f t="shared" si="0"/>
        <v>0</v>
      </c>
      <c r="H16" s="309">
        <v>0</v>
      </c>
      <c r="I16" s="172">
        <v>0</v>
      </c>
      <c r="J16" s="313">
        <f t="shared" si="1"/>
        <v>0</v>
      </c>
    </row>
    <row r="17" spans="1:10" ht="27.75" customHeight="1">
      <c r="B17" s="310"/>
      <c r="C17" s="608" t="s">
        <v>410</v>
      </c>
      <c r="D17" s="609"/>
      <c r="E17" s="313">
        <f>SUM(E18:E19)</f>
        <v>0</v>
      </c>
      <c r="F17" s="313">
        <f>SUM(F18:F19)</f>
        <v>0</v>
      </c>
      <c r="G17" s="313">
        <f t="shared" si="0"/>
        <v>0</v>
      </c>
      <c r="H17" s="313">
        <f>H18+H19</f>
        <v>0</v>
      </c>
      <c r="I17" s="313">
        <f>I18+I19</f>
        <v>0</v>
      </c>
      <c r="J17" s="313">
        <f t="shared" si="1"/>
        <v>0</v>
      </c>
    </row>
    <row r="18" spans="1:10" ht="27.75" customHeight="1">
      <c r="B18" s="310"/>
      <c r="C18" s="362"/>
      <c r="D18" s="312" t="s">
        <v>411</v>
      </c>
      <c r="E18" s="172">
        <v>0</v>
      </c>
      <c r="F18" s="172">
        <v>0</v>
      </c>
      <c r="G18" s="313">
        <f t="shared" si="0"/>
        <v>0</v>
      </c>
      <c r="H18" s="172">
        <v>0</v>
      </c>
      <c r="I18" s="172">
        <v>0</v>
      </c>
      <c r="J18" s="313">
        <f t="shared" si="1"/>
        <v>0</v>
      </c>
    </row>
    <row r="19" spans="1:10" ht="27.75" customHeight="1">
      <c r="B19" s="310"/>
      <c r="C19" s="362"/>
      <c r="D19" s="312" t="s">
        <v>412</v>
      </c>
      <c r="E19" s="172">
        <v>0</v>
      </c>
      <c r="F19" s="172">
        <v>0</v>
      </c>
      <c r="G19" s="313">
        <f t="shared" si="0"/>
        <v>0</v>
      </c>
      <c r="H19" s="172">
        <v>0</v>
      </c>
      <c r="I19" s="172">
        <v>0</v>
      </c>
      <c r="J19" s="313">
        <f t="shared" si="1"/>
        <v>0</v>
      </c>
    </row>
    <row r="20" spans="1:10" ht="27.75" customHeight="1">
      <c r="B20" s="310"/>
      <c r="C20" s="608" t="s">
        <v>413</v>
      </c>
      <c r="D20" s="609"/>
      <c r="E20" s="172">
        <v>0</v>
      </c>
      <c r="F20" s="172">
        <v>0</v>
      </c>
      <c r="G20" s="313">
        <f t="shared" si="0"/>
        <v>0</v>
      </c>
      <c r="H20" s="172">
        <v>0</v>
      </c>
      <c r="I20" s="172">
        <v>0</v>
      </c>
      <c r="J20" s="313">
        <f t="shared" si="1"/>
        <v>0</v>
      </c>
    </row>
    <row r="21" spans="1:10" ht="27.75" customHeight="1">
      <c r="B21" s="363"/>
      <c r="C21" s="361"/>
      <c r="D21" s="231"/>
      <c r="E21" s="313"/>
      <c r="F21" s="313"/>
      <c r="G21" s="313"/>
      <c r="H21" s="313"/>
      <c r="I21" s="171"/>
      <c r="J21" s="171">
        <f t="shared" si="1"/>
        <v>0</v>
      </c>
    </row>
    <row r="22" spans="1:10" ht="27.75" customHeight="1">
      <c r="B22" s="590" t="s">
        <v>414</v>
      </c>
      <c r="C22" s="521"/>
      <c r="D22" s="522"/>
      <c r="E22" s="364">
        <f>E23+E24+E25+E28+E29+E32</f>
        <v>0</v>
      </c>
      <c r="F22" s="365">
        <f>F23+F24+F25+F28+F29+F32</f>
        <v>0</v>
      </c>
      <c r="G22" s="366">
        <f>E22+F22</f>
        <v>0</v>
      </c>
      <c r="H22" s="364">
        <f>E22+G22</f>
        <v>0</v>
      </c>
      <c r="I22" s="364">
        <f>G22+H22</f>
        <v>0</v>
      </c>
      <c r="J22" s="364">
        <f t="shared" si="1"/>
        <v>0</v>
      </c>
    </row>
    <row r="23" spans="1:10" ht="27.75" customHeight="1">
      <c r="B23" s="310"/>
      <c r="C23" s="608" t="s">
        <v>404</v>
      </c>
      <c r="D23" s="609"/>
      <c r="E23" s="309">
        <v>0</v>
      </c>
      <c r="F23" s="309">
        <v>0</v>
      </c>
      <c r="G23" s="313">
        <f t="shared" si="0"/>
        <v>0</v>
      </c>
      <c r="H23" s="309">
        <v>0</v>
      </c>
      <c r="I23" s="172">
        <v>0</v>
      </c>
      <c r="J23" s="313">
        <f t="shared" si="1"/>
        <v>0</v>
      </c>
    </row>
    <row r="24" spans="1:10" ht="27.75" customHeight="1">
      <c r="B24" s="314"/>
      <c r="C24" s="612" t="s">
        <v>405</v>
      </c>
      <c r="D24" s="613"/>
      <c r="E24" s="315">
        <v>0</v>
      </c>
      <c r="F24" s="315">
        <v>0</v>
      </c>
      <c r="G24" s="258">
        <f t="shared" si="0"/>
        <v>0</v>
      </c>
      <c r="H24" s="315">
        <v>0</v>
      </c>
      <c r="I24" s="367">
        <v>0</v>
      </c>
      <c r="J24" s="258">
        <f t="shared" si="1"/>
        <v>0</v>
      </c>
    </row>
    <row r="25" spans="1:10" ht="27.75" customHeight="1">
      <c r="B25" s="316"/>
      <c r="C25" s="610" t="s">
        <v>406</v>
      </c>
      <c r="D25" s="611"/>
      <c r="E25" s="318">
        <f>E26+E27</f>
        <v>0</v>
      </c>
      <c r="F25" s="318">
        <f>F26+F27</f>
        <v>0</v>
      </c>
      <c r="G25" s="318">
        <f>E25+F25</f>
        <v>0</v>
      </c>
      <c r="H25" s="318">
        <f>H26+H27</f>
        <v>0</v>
      </c>
      <c r="I25" s="318">
        <f>I26+I27</f>
        <v>0</v>
      </c>
      <c r="J25" s="318">
        <f>G25-H25</f>
        <v>0</v>
      </c>
    </row>
    <row r="26" spans="1:10" ht="27.75" customHeight="1">
      <c r="B26" s="310"/>
      <c r="C26" s="361"/>
      <c r="D26" s="231" t="s">
        <v>407</v>
      </c>
      <c r="E26" s="309">
        <v>0</v>
      </c>
      <c r="F26" s="309">
        <v>0</v>
      </c>
      <c r="G26" s="313">
        <f>E26+F26</f>
        <v>0</v>
      </c>
      <c r="H26" s="172">
        <v>0</v>
      </c>
      <c r="I26" s="172">
        <v>0</v>
      </c>
      <c r="J26" s="313">
        <f t="shared" si="1"/>
        <v>0</v>
      </c>
    </row>
    <row r="27" spans="1:10" ht="27.75" customHeight="1">
      <c r="B27" s="310"/>
      <c r="C27" s="361"/>
      <c r="D27" s="231" t="s">
        <v>408</v>
      </c>
      <c r="E27" s="309">
        <v>0</v>
      </c>
      <c r="F27" s="309">
        <v>0</v>
      </c>
      <c r="G27" s="313">
        <f t="shared" si="0"/>
        <v>0</v>
      </c>
      <c r="H27" s="172">
        <v>0</v>
      </c>
      <c r="I27" s="172">
        <v>0</v>
      </c>
      <c r="J27" s="313">
        <f t="shared" si="1"/>
        <v>0</v>
      </c>
    </row>
    <row r="28" spans="1:10" ht="27.75" customHeight="1">
      <c r="B28" s="310"/>
      <c r="C28" s="608" t="s">
        <v>409</v>
      </c>
      <c r="D28" s="609"/>
      <c r="E28" s="309">
        <v>0</v>
      </c>
      <c r="F28" s="309">
        <v>0</v>
      </c>
      <c r="G28" s="313">
        <f t="shared" si="0"/>
        <v>0</v>
      </c>
      <c r="H28" s="172">
        <v>0</v>
      </c>
      <c r="I28" s="172">
        <v>0</v>
      </c>
      <c r="J28" s="313">
        <f t="shared" si="1"/>
        <v>0</v>
      </c>
    </row>
    <row r="29" spans="1:10" ht="27.75" customHeight="1">
      <c r="B29" s="310"/>
      <c r="C29" s="608" t="s">
        <v>410</v>
      </c>
      <c r="D29" s="609"/>
      <c r="E29" s="313">
        <f>E30+E31</f>
        <v>0</v>
      </c>
      <c r="F29" s="313">
        <f>F30+F31</f>
        <v>0</v>
      </c>
      <c r="G29" s="313">
        <f t="shared" si="0"/>
        <v>0</v>
      </c>
      <c r="H29" s="313">
        <f>H30+H31</f>
        <v>0</v>
      </c>
      <c r="I29" s="313">
        <f>I30+I31</f>
        <v>0</v>
      </c>
      <c r="J29" s="313">
        <f t="shared" si="1"/>
        <v>0</v>
      </c>
    </row>
    <row r="30" spans="1:10" ht="27.75" customHeight="1">
      <c r="B30" s="310"/>
      <c r="C30" s="362"/>
      <c r="D30" s="312" t="s">
        <v>411</v>
      </c>
      <c r="E30" s="172">
        <v>0</v>
      </c>
      <c r="F30" s="172">
        <v>0</v>
      </c>
      <c r="G30" s="313">
        <f t="shared" si="0"/>
        <v>0</v>
      </c>
      <c r="H30" s="172">
        <v>0</v>
      </c>
      <c r="I30" s="172">
        <v>0</v>
      </c>
      <c r="J30" s="313">
        <f t="shared" si="1"/>
        <v>0</v>
      </c>
    </row>
    <row r="31" spans="1:10" s="229" customFormat="1" ht="27.75" customHeight="1">
      <c r="A31" s="125"/>
      <c r="B31" s="310"/>
      <c r="C31" s="362"/>
      <c r="D31" s="312" t="s">
        <v>412</v>
      </c>
      <c r="E31" s="172">
        <v>0</v>
      </c>
      <c r="F31" s="172">
        <v>0</v>
      </c>
      <c r="G31" s="313">
        <f t="shared" si="0"/>
        <v>0</v>
      </c>
      <c r="H31" s="172">
        <v>0</v>
      </c>
      <c r="I31" s="172">
        <v>0</v>
      </c>
      <c r="J31" s="313">
        <f t="shared" si="1"/>
        <v>0</v>
      </c>
    </row>
    <row r="32" spans="1:10" s="229" customFormat="1" ht="27.75" customHeight="1">
      <c r="A32" s="125"/>
      <c r="B32" s="310"/>
      <c r="C32" s="608" t="s">
        <v>413</v>
      </c>
      <c r="D32" s="609"/>
      <c r="E32" s="172">
        <v>0</v>
      </c>
      <c r="F32" s="172">
        <v>0</v>
      </c>
      <c r="G32" s="313">
        <f t="shared" si="0"/>
        <v>0</v>
      </c>
      <c r="H32" s="172">
        <v>0</v>
      </c>
      <c r="I32" s="172">
        <v>0</v>
      </c>
      <c r="J32" s="313">
        <f t="shared" si="1"/>
        <v>0</v>
      </c>
    </row>
    <row r="33" spans="1:11" s="229" customFormat="1" ht="27.75" customHeight="1">
      <c r="A33" s="125"/>
      <c r="B33" s="590" t="s">
        <v>415</v>
      </c>
      <c r="C33" s="521"/>
      <c r="D33" s="522"/>
      <c r="E33" s="441">
        <f>E10+E22</f>
        <v>16886221</v>
      </c>
      <c r="F33" s="441">
        <f>F10+E22</f>
        <v>-7.2759576141834259E-12</v>
      </c>
      <c r="G33" s="441">
        <f t="shared" si="0"/>
        <v>16886221</v>
      </c>
      <c r="H33" s="441">
        <f>H10+G22</f>
        <v>114073.42000000001</v>
      </c>
      <c r="I33" s="441">
        <f>I10+H22</f>
        <v>7009964.29</v>
      </c>
      <c r="J33" s="441">
        <f t="shared" si="1"/>
        <v>16772147.58</v>
      </c>
    </row>
    <row r="34" spans="1:11" s="229" customFormat="1" ht="21.75" customHeight="1">
      <c r="A34" s="125"/>
      <c r="B34" s="261"/>
      <c r="C34" s="262"/>
      <c r="D34" s="263"/>
      <c r="E34" s="264"/>
      <c r="F34" s="264"/>
      <c r="G34" s="258"/>
      <c r="H34" s="264"/>
      <c r="I34" s="264"/>
      <c r="J34" s="258"/>
    </row>
    <row r="35" spans="1:11" s="229" customFormat="1" ht="12" customHeight="1">
      <c r="B35" s="305" t="s">
        <v>679</v>
      </c>
      <c r="C35" s="238"/>
      <c r="D35" s="238"/>
      <c r="E35" s="265"/>
      <c r="F35" s="265"/>
      <c r="G35" s="260"/>
      <c r="H35" s="265"/>
      <c r="I35" s="265"/>
      <c r="J35" s="260"/>
    </row>
    <row r="36" spans="1:11" ht="12" customHeight="1">
      <c r="B36" s="175"/>
      <c r="C36" s="175"/>
      <c r="D36" s="175"/>
      <c r="E36" s="195"/>
      <c r="F36" s="195"/>
      <c r="G36" s="194"/>
      <c r="H36" s="195"/>
      <c r="I36" s="195"/>
      <c r="J36" s="194"/>
    </row>
    <row r="37" spans="1:11" ht="12" customHeight="1">
      <c r="B37" s="175"/>
      <c r="C37" s="175"/>
      <c r="D37" s="175"/>
      <c r="E37" s="195"/>
      <c r="F37" s="195"/>
      <c r="G37" s="194"/>
      <c r="H37" s="195"/>
      <c r="I37" s="195"/>
      <c r="J37" s="194"/>
    </row>
    <row r="38" spans="1:11" ht="12" customHeight="1">
      <c r="B38" s="175"/>
      <c r="C38" s="175"/>
      <c r="D38" s="175"/>
      <c r="E38" s="195"/>
      <c r="F38" s="195"/>
      <c r="G38" s="194"/>
      <c r="H38" s="195"/>
      <c r="I38" s="195"/>
      <c r="J38" s="194"/>
    </row>
    <row r="39" spans="1:11" ht="12" customHeight="1">
      <c r="B39" s="175"/>
      <c r="C39" s="175"/>
      <c r="D39" s="175"/>
      <c r="E39" s="195"/>
      <c r="F39" s="195"/>
      <c r="G39" s="194"/>
      <c r="H39" s="195"/>
      <c r="I39" s="195"/>
      <c r="J39" s="194"/>
    </row>
    <row r="40" spans="1:11" ht="12" customHeight="1">
      <c r="B40" s="175"/>
      <c r="C40" s="175"/>
      <c r="D40" s="175"/>
      <c r="E40" s="195"/>
      <c r="F40" s="195"/>
      <c r="G40" s="194"/>
      <c r="H40" s="195"/>
      <c r="I40" s="195"/>
      <c r="J40" s="194"/>
    </row>
    <row r="41" spans="1:11" ht="12" customHeight="1">
      <c r="B41" s="175"/>
      <c r="C41" s="175"/>
      <c r="D41" s="175"/>
      <c r="E41" s="195"/>
      <c r="F41" s="195"/>
      <c r="G41" s="194"/>
      <c r="H41" s="195"/>
      <c r="I41" s="195"/>
      <c r="J41" s="194"/>
    </row>
    <row r="42" spans="1:11" ht="12" customHeight="1">
      <c r="B42" s="175"/>
      <c r="C42" s="175"/>
      <c r="D42" s="175"/>
      <c r="E42" s="195"/>
      <c r="F42" s="195"/>
      <c r="G42" s="194"/>
      <c r="H42" s="195"/>
      <c r="I42" s="195"/>
      <c r="J42" s="194"/>
    </row>
    <row r="43" spans="1:11" ht="12" customHeight="1">
      <c r="B43" s="175"/>
      <c r="C43" s="175"/>
      <c r="D43" s="175"/>
      <c r="E43" s="195"/>
      <c r="F43" s="195"/>
      <c r="G43" s="194"/>
      <c r="H43" s="195"/>
      <c r="I43" s="195"/>
      <c r="J43" s="194"/>
    </row>
    <row r="44" spans="1:11" ht="12" customHeight="1">
      <c r="B44" s="175"/>
      <c r="C44" s="175"/>
      <c r="D44" s="175"/>
      <c r="E44" s="195"/>
      <c r="F44" s="195"/>
      <c r="G44" s="194"/>
      <c r="H44" s="195"/>
      <c r="I44" s="195"/>
      <c r="J44" s="194"/>
    </row>
    <row r="45" spans="1:11" ht="12" customHeight="1">
      <c r="A45" s="191"/>
      <c r="B45" s="616"/>
      <c r="C45" s="616"/>
      <c r="D45" s="616"/>
      <c r="E45" s="614"/>
      <c r="F45" s="614"/>
      <c r="G45" s="194"/>
      <c r="H45" s="606"/>
      <c r="I45" s="606"/>
      <c r="J45" s="606"/>
      <c r="K45" s="128"/>
    </row>
    <row r="46" spans="1:11" s="180" customFormat="1" ht="12" customHeight="1">
      <c r="A46" s="201"/>
      <c r="B46" s="616"/>
      <c r="C46" s="616"/>
      <c r="D46" s="616"/>
      <c r="E46" s="615"/>
      <c r="F46" s="615"/>
      <c r="G46" s="206"/>
      <c r="H46" s="607"/>
      <c r="I46" s="607"/>
      <c r="J46" s="607"/>
      <c r="K46" s="207"/>
    </row>
    <row r="47" spans="1:11" ht="12" customHeight="1">
      <c r="A47" s="191"/>
      <c r="B47" s="128"/>
      <c r="C47" s="128"/>
      <c r="D47" s="128"/>
      <c r="E47" s="128"/>
      <c r="F47" s="128"/>
      <c r="G47" s="128"/>
      <c r="H47" s="128"/>
      <c r="I47" s="128"/>
      <c r="J47" s="128"/>
      <c r="K47" s="128"/>
    </row>
  </sheetData>
  <sheetProtection selectLockedCells="1"/>
  <mergeCells count="31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H45:J45"/>
    <mergeCell ref="H46:J46"/>
    <mergeCell ref="C17:D17"/>
    <mergeCell ref="C20:D20"/>
    <mergeCell ref="B22:D22"/>
    <mergeCell ref="C23:D23"/>
    <mergeCell ref="C25:D25"/>
    <mergeCell ref="C24:D24"/>
    <mergeCell ref="E45:F45"/>
    <mergeCell ref="E46:F46"/>
    <mergeCell ref="C28:D28"/>
    <mergeCell ref="C29:D29"/>
    <mergeCell ref="C32:D32"/>
    <mergeCell ref="B33:D33"/>
    <mergeCell ref="B45:D45"/>
    <mergeCell ref="B46:D46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DAF</cp:lastModifiedBy>
  <cp:lastPrinted>2019-10-22T17:56:45Z</cp:lastPrinted>
  <dcterms:created xsi:type="dcterms:W3CDTF">2016-10-11T17:36:10Z</dcterms:created>
  <dcterms:modified xsi:type="dcterms:W3CDTF">2022-08-02T16:38:30Z</dcterms:modified>
</cp:coreProperties>
</file>